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13.xml" ContentType="application/vnd.openxmlformats-officedocument.drawingml.chartshapes+xml"/>
  <Override PartName="/xl/charts/chart3.xml" ContentType="application/vnd.openxmlformats-officedocument.drawingml.chart+xml"/>
  <Override PartName="/xl/drawings/drawing1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isprambiente-my.sharepoint.com/personal/marco_cordella_isprambiente_it/Documents/ISPRA/VAL ATM/Riccardo/National Inventory Report/sito emissioni/caricamenti/"/>
    </mc:Choice>
  </mc:AlternateContent>
  <xr:revisionPtr revIDLastSave="7" documentId="13_ncr:1_{C65A1545-2841-4BCE-B77D-6E51498A8709}" xr6:coauthVersionLast="47" xr6:coauthVersionMax="47" xr10:uidLastSave="{78F3EF01-EE10-4371-84C1-BFF7A8F553BE}"/>
  <bookViews>
    <workbookView xWindow="-110" yWindow="-110" windowWidth="19420" windowHeight="10420" xr2:uid="{3DF90EF9-0A8B-4B07-867A-186E28AD3624}"/>
  </bookViews>
  <sheets>
    <sheet name="Copertina" sheetId="29" r:id="rId1"/>
    <sheet name="Indice" sheetId="1" r:id="rId2"/>
    <sheet name="0" sheetId="2" r:id="rId3"/>
    <sheet name="1" sheetId="3" r:id="rId4"/>
    <sheet name="2" sheetId="4" r:id="rId5"/>
    <sheet name="3" sheetId="5" r:id="rId6"/>
    <sheet name="4" sheetId="6" r:id="rId7"/>
    <sheet name="5" sheetId="7" r:id="rId8"/>
    <sheet name="6" sheetId="8" r:id="rId9"/>
    <sheet name="7" sheetId="9" r:id="rId10"/>
    <sheet name="8" sheetId="10" r:id="rId11"/>
    <sheet name="9" sheetId="11" r:id="rId12"/>
    <sheet name="10" sheetId="12" r:id="rId13"/>
    <sheet name="11" sheetId="13" r:id="rId14"/>
    <sheet name="12" sheetId="14" r:id="rId15"/>
    <sheet name="13" sheetId="15" r:id="rId16"/>
    <sheet name="14" sheetId="16" r:id="rId17"/>
    <sheet name="15" sheetId="17" r:id="rId18"/>
    <sheet name="16" sheetId="18" r:id="rId19"/>
    <sheet name="17" sheetId="19" r:id="rId20"/>
    <sheet name="18" sheetId="20" r:id="rId21"/>
    <sheet name="19" sheetId="21" r:id="rId22"/>
    <sheet name="20" sheetId="22" r:id="rId23"/>
    <sheet name="21" sheetId="23" r:id="rId24"/>
    <sheet name="22" sheetId="24" r:id="rId25"/>
    <sheet name="23" sheetId="25" r:id="rId26"/>
    <sheet name="24" sheetId="26" r:id="rId27"/>
  </sheets>
  <definedNames>
    <definedName name="_ftn1" localSheetId="10">'8'!#REF!</definedName>
    <definedName name="_ftn2" localSheetId="10">'8'!#REF!</definedName>
    <definedName name="_ftn3" localSheetId="10">'8'!#REF!</definedName>
    <definedName name="_ftn4" localSheetId="10">'8'!#REF!</definedName>
    <definedName name="_ftnref1" localSheetId="10">'8'!#REF!</definedName>
    <definedName name="_ftnref2" localSheetId="10">'8'!#REF!</definedName>
    <definedName name="_ftnref3" localSheetId="10">'8'!#REF!</definedName>
    <definedName name="_ftnref4" localSheetId="10">'8'!#REF!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0" i="25" l="1"/>
  <c r="S20" i="25" s="1"/>
  <c r="T20" i="25" s="1"/>
  <c r="R19" i="25"/>
  <c r="S19" i="25" s="1"/>
  <c r="T19" i="25" s="1"/>
  <c r="R18" i="25"/>
  <c r="S18" i="25" s="1"/>
  <c r="T18" i="25" s="1"/>
  <c r="R16" i="25"/>
  <c r="S16" i="25" s="1"/>
  <c r="T16" i="25" s="1"/>
  <c r="T15" i="25"/>
  <c r="R15" i="25"/>
  <c r="S15" i="25" s="1"/>
  <c r="R14" i="25"/>
  <c r="R13" i="25"/>
  <c r="S13" i="25" s="1"/>
  <c r="T13" i="25" s="1"/>
  <c r="S7" i="25"/>
  <c r="K7" i="25"/>
  <c r="C7" i="25"/>
  <c r="N7" i="25"/>
  <c r="F7" i="25"/>
  <c r="T7" i="25"/>
  <c r="R7" i="25"/>
  <c r="Q7" i="25"/>
  <c r="P7" i="25"/>
  <c r="O7" i="25"/>
  <c r="M7" i="25"/>
  <c r="L7" i="25"/>
  <c r="J7" i="25"/>
  <c r="I7" i="25"/>
  <c r="H7" i="25"/>
  <c r="G7" i="25"/>
  <c r="E7" i="25"/>
  <c r="D7" i="25"/>
  <c r="B7" i="25"/>
  <c r="F38" i="21"/>
  <c r="C37" i="21"/>
  <c r="H36" i="21"/>
  <c r="P35" i="21"/>
  <c r="G27" i="21"/>
  <c r="J40" i="21"/>
  <c r="H40" i="21"/>
  <c r="G40" i="21"/>
  <c r="F40" i="21"/>
  <c r="D40" i="21"/>
  <c r="C40" i="21"/>
  <c r="B40" i="21"/>
  <c r="J39" i="21"/>
  <c r="I39" i="21"/>
  <c r="H39" i="21"/>
  <c r="G39" i="21"/>
  <c r="F39" i="21"/>
  <c r="D39" i="21"/>
  <c r="C39" i="21"/>
  <c r="B39" i="21"/>
  <c r="J38" i="21"/>
  <c r="H38" i="21"/>
  <c r="G38" i="21"/>
  <c r="D38" i="21"/>
  <c r="C38" i="21"/>
  <c r="B38" i="21"/>
  <c r="J37" i="21"/>
  <c r="H37" i="21"/>
  <c r="G37" i="21"/>
  <c r="F37" i="21"/>
  <c r="D37" i="21"/>
  <c r="B37" i="21"/>
  <c r="J36" i="21"/>
  <c r="G36" i="21"/>
  <c r="F36" i="21"/>
  <c r="D36" i="21"/>
  <c r="C36" i="21"/>
  <c r="B36" i="21"/>
  <c r="J35" i="21"/>
  <c r="H35" i="21"/>
  <c r="G35" i="21"/>
  <c r="F35" i="21"/>
  <c r="D35" i="21"/>
  <c r="C35" i="21"/>
  <c r="B35" i="21"/>
  <c r="W8" i="21"/>
  <c r="O8" i="21"/>
  <c r="J28" i="21"/>
  <c r="V8" i="21"/>
  <c r="H28" i="21"/>
  <c r="G28" i="21"/>
  <c r="F28" i="21"/>
  <c r="D28" i="21"/>
  <c r="C28" i="21"/>
  <c r="B28" i="21"/>
  <c r="U7" i="21"/>
  <c r="J27" i="21"/>
  <c r="H27" i="21"/>
  <c r="T7" i="21"/>
  <c r="F27" i="21"/>
  <c r="D27" i="21"/>
  <c r="B27" i="21"/>
  <c r="AB22" i="15"/>
  <c r="T22" i="15"/>
  <c r="L22" i="15"/>
  <c r="D22" i="15"/>
  <c r="AF20" i="15"/>
  <c r="X20" i="15"/>
  <c r="P20" i="15"/>
  <c r="H20" i="15"/>
  <c r="AF19" i="15"/>
  <c r="AE19" i="15"/>
  <c r="AD19" i="15"/>
  <c r="AC19" i="15"/>
  <c r="AB19" i="15"/>
  <c r="AA19" i="15"/>
  <c r="Z19" i="15"/>
  <c r="Y19" i="15"/>
  <c r="X19" i="15"/>
  <c r="X21" i="15" s="1"/>
  <c r="W19" i="15"/>
  <c r="V19" i="15"/>
  <c r="U19" i="15"/>
  <c r="T19" i="15"/>
  <c r="S19" i="15"/>
  <c r="R19" i="15"/>
  <c r="Q19" i="15"/>
  <c r="P19" i="15"/>
  <c r="P21" i="15" s="1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B19" i="15"/>
  <c r="AH26" i="9"/>
  <c r="Z26" i="9"/>
  <c r="R26" i="9"/>
  <c r="AF22" i="15"/>
  <c r="AE22" i="15"/>
  <c r="AD22" i="15"/>
  <c r="AC22" i="15"/>
  <c r="AA22" i="15"/>
  <c r="Y22" i="15"/>
  <c r="X22" i="15"/>
  <c r="W22" i="15"/>
  <c r="V22" i="15"/>
  <c r="U22" i="15"/>
  <c r="S22" i="15"/>
  <c r="Q22" i="15"/>
  <c r="P22" i="15"/>
  <c r="O22" i="15"/>
  <c r="N22" i="15"/>
  <c r="M22" i="15"/>
  <c r="K22" i="15"/>
  <c r="I22" i="15"/>
  <c r="H22" i="15"/>
  <c r="G22" i="15"/>
  <c r="F22" i="15"/>
  <c r="E22" i="15"/>
  <c r="C22" i="15"/>
  <c r="AE20" i="15"/>
  <c r="AD20" i="15"/>
  <c r="AD21" i="15" s="1"/>
  <c r="AC20" i="15"/>
  <c r="AC21" i="15" s="1"/>
  <c r="AC23" i="15" s="1"/>
  <c r="AC25" i="15" s="1"/>
  <c r="AC27" i="15" s="1"/>
  <c r="AB20" i="15"/>
  <c r="AA20" i="15"/>
  <c r="Y20" i="15"/>
  <c r="W20" i="15"/>
  <c r="V20" i="15"/>
  <c r="V21" i="15" s="1"/>
  <c r="U20" i="15"/>
  <c r="U21" i="15" s="1"/>
  <c r="U23" i="15" s="1"/>
  <c r="U25" i="15" s="1"/>
  <c r="U27" i="15" s="1"/>
  <c r="T20" i="15"/>
  <c r="S20" i="15"/>
  <c r="Q20" i="15"/>
  <c r="O20" i="15"/>
  <c r="N20" i="15"/>
  <c r="N21" i="15" s="1"/>
  <c r="M20" i="15"/>
  <c r="M21" i="15" s="1"/>
  <c r="M23" i="15" s="1"/>
  <c r="M25" i="15" s="1"/>
  <c r="M27" i="15" s="1"/>
  <c r="L20" i="15"/>
  <c r="K20" i="15"/>
  <c r="I20" i="15"/>
  <c r="G20" i="15"/>
  <c r="F20" i="15"/>
  <c r="F21" i="15" s="1"/>
  <c r="E20" i="15"/>
  <c r="E21" i="15" s="1"/>
  <c r="E23" i="15" s="1"/>
  <c r="E25" i="15" s="1"/>
  <c r="E27" i="15" s="1"/>
  <c r="D20" i="15"/>
  <c r="C20" i="15"/>
  <c r="E35" i="21"/>
  <c r="I28" i="21"/>
  <c r="K37" i="21"/>
  <c r="AI36" i="11"/>
  <c r="L6" i="21" s="1"/>
  <c r="AC35" i="11"/>
  <c r="E35" i="11"/>
  <c r="AG33" i="11"/>
  <c r="I33" i="11"/>
  <c r="X31" i="11"/>
  <c r="P31" i="11"/>
  <c r="H31" i="11"/>
  <c r="AH36" i="11"/>
  <c r="K6" i="21" s="1"/>
  <c r="AC36" i="11"/>
  <c r="F6" i="21" s="1"/>
  <c r="AA36" i="11"/>
  <c r="D6" i="21" s="1"/>
  <c r="Z36" i="11"/>
  <c r="U36" i="11"/>
  <c r="S36" i="11"/>
  <c r="R36" i="11"/>
  <c r="M36" i="11"/>
  <c r="K36" i="11"/>
  <c r="J36" i="11"/>
  <c r="E36" i="11"/>
  <c r="C36" i="11"/>
  <c r="B36" i="11"/>
  <c r="AE35" i="11"/>
  <c r="AB35" i="11"/>
  <c r="W35" i="11"/>
  <c r="U35" i="11"/>
  <c r="T35" i="11"/>
  <c r="O35" i="11"/>
  <c r="M35" i="11"/>
  <c r="L35" i="11"/>
  <c r="G35" i="11"/>
  <c r="D35" i="11"/>
  <c r="AG34" i="11"/>
  <c r="AE34" i="11"/>
  <c r="AD34" i="11"/>
  <c r="Y34" i="11"/>
  <c r="W34" i="11"/>
  <c r="V34" i="11"/>
  <c r="Q34" i="11"/>
  <c r="O34" i="11"/>
  <c r="N34" i="11"/>
  <c r="I34" i="11"/>
  <c r="G34" i="11"/>
  <c r="F34" i="11"/>
  <c r="AI33" i="11"/>
  <c r="AF33" i="11"/>
  <c r="AA33" i="11"/>
  <c r="Y33" i="11"/>
  <c r="X33" i="11"/>
  <c r="S33" i="11"/>
  <c r="Q33" i="11"/>
  <c r="P33" i="11"/>
  <c r="K33" i="11"/>
  <c r="H33" i="11"/>
  <c r="C33" i="11"/>
  <c r="AI32" i="11"/>
  <c r="AH32" i="11"/>
  <c r="AC32" i="11"/>
  <c r="AA32" i="11"/>
  <c r="Z32" i="11"/>
  <c r="U32" i="11"/>
  <c r="S32" i="11"/>
  <c r="R32" i="11"/>
  <c r="M32" i="11"/>
  <c r="K32" i="11"/>
  <c r="J32" i="11"/>
  <c r="E32" i="11"/>
  <c r="C32" i="11"/>
  <c r="B32" i="11"/>
  <c r="AG31" i="11"/>
  <c r="AE31" i="11"/>
  <c r="AD31" i="11"/>
  <c r="AC31" i="11"/>
  <c r="AB31" i="11"/>
  <c r="Z31" i="11"/>
  <c r="Y31" i="11"/>
  <c r="W31" i="11"/>
  <c r="V31" i="11"/>
  <c r="U31" i="11"/>
  <c r="T31" i="11"/>
  <c r="R31" i="11"/>
  <c r="Q31" i="11"/>
  <c r="O31" i="11"/>
  <c r="N31" i="11"/>
  <c r="M31" i="11"/>
  <c r="L31" i="11"/>
  <c r="J31" i="11"/>
  <c r="I31" i="11"/>
  <c r="G31" i="11"/>
  <c r="F31" i="11"/>
  <c r="E31" i="11"/>
  <c r="D31" i="11"/>
  <c r="B31" i="11"/>
  <c r="Y6" i="21"/>
  <c r="X6" i="21"/>
  <c r="X35" i="21" s="1"/>
  <c r="W6" i="21"/>
  <c r="V6" i="21"/>
  <c r="U6" i="21"/>
  <c r="T6" i="21"/>
  <c r="S6" i="21"/>
  <c r="R6" i="21"/>
  <c r="Q6" i="21"/>
  <c r="P6" i="21"/>
  <c r="O6" i="21"/>
  <c r="AF31" i="11"/>
  <c r="AA31" i="11"/>
  <c r="S31" i="11"/>
  <c r="K31" i="11"/>
  <c r="C31" i="11"/>
  <c r="B308" i="10"/>
  <c r="B307" i="10"/>
  <c r="B306" i="10"/>
  <c r="B305" i="10"/>
  <c r="B296" i="10"/>
  <c r="B295" i="10"/>
  <c r="B294" i="10"/>
  <c r="B293" i="10"/>
  <c r="B272" i="10"/>
  <c r="B271" i="10"/>
  <c r="B270" i="10"/>
  <c r="B269" i="10"/>
  <c r="B268" i="10"/>
  <c r="B267" i="10"/>
  <c r="B266" i="10"/>
  <c r="B265" i="10"/>
  <c r="B264" i="10"/>
  <c r="B263" i="10"/>
  <c r="B251" i="10"/>
  <c r="B250" i="10"/>
  <c r="B249" i="10"/>
  <c r="B248" i="10"/>
  <c r="B228" i="10"/>
  <c r="B227" i="10"/>
  <c r="B226" i="10"/>
  <c r="B225" i="10"/>
  <c r="B205" i="10"/>
  <c r="B204" i="10"/>
  <c r="B203" i="10"/>
  <c r="B202" i="10"/>
  <c r="B181" i="10"/>
  <c r="B180" i="10"/>
  <c r="B179" i="10"/>
  <c r="B178" i="10"/>
  <c r="B156" i="10"/>
  <c r="B155" i="10"/>
  <c r="B154" i="10"/>
  <c r="B153" i="10"/>
  <c r="B152" i="10"/>
  <c r="B131" i="10"/>
  <c r="B130" i="10"/>
  <c r="B129" i="10"/>
  <c r="B128" i="10"/>
  <c r="B107" i="10"/>
  <c r="B106" i="10"/>
  <c r="B105" i="10"/>
  <c r="B104" i="10"/>
  <c r="B103" i="10"/>
  <c r="B102" i="10"/>
  <c r="B101" i="10"/>
  <c r="B100" i="10"/>
  <c r="B99" i="10"/>
  <c r="B98" i="10"/>
  <c r="B97" i="10"/>
  <c r="B96" i="10"/>
  <c r="B95" i="10"/>
  <c r="B94" i="10"/>
  <c r="B93" i="10"/>
  <c r="B92" i="10"/>
  <c r="B91" i="10"/>
  <c r="B90" i="10"/>
  <c r="B76" i="10"/>
  <c r="B75" i="10"/>
  <c r="B74" i="10"/>
  <c r="B73" i="10"/>
  <c r="B72" i="10"/>
  <c r="B71" i="10"/>
  <c r="B70" i="10"/>
  <c r="B69" i="10"/>
  <c r="B68" i="10"/>
  <c r="B67" i="10"/>
  <c r="B66" i="10"/>
  <c r="B65" i="10"/>
  <c r="B64" i="10"/>
  <c r="B63" i="10"/>
  <c r="B62" i="10"/>
  <c r="B61" i="10"/>
  <c r="B60" i="10"/>
  <c r="B59" i="10"/>
  <c r="B46" i="10"/>
  <c r="B45" i="10"/>
  <c r="B44" i="10"/>
  <c r="B43" i="10"/>
  <c r="AI31" i="9"/>
  <c r="AH31" i="9"/>
  <c r="AG31" i="9"/>
  <c r="AF31" i="9"/>
  <c r="AE31" i="9"/>
  <c r="AD31" i="9"/>
  <c r="AC31" i="9"/>
  <c r="AB31" i="9"/>
  <c r="AA31" i="9"/>
  <c r="Z31" i="9"/>
  <c r="Y31" i="9"/>
  <c r="X31" i="9"/>
  <c r="W31" i="9"/>
  <c r="V31" i="9"/>
  <c r="U31" i="9"/>
  <c r="T31" i="9"/>
  <c r="S31" i="9"/>
  <c r="R31" i="9"/>
  <c r="Q31" i="9"/>
  <c r="AI26" i="9"/>
  <c r="AG26" i="9"/>
  <c r="AF26" i="9"/>
  <c r="AE26" i="9"/>
  <c r="AD26" i="9"/>
  <c r="AC26" i="9"/>
  <c r="AB26" i="9"/>
  <c r="AA26" i="9"/>
  <c r="Y26" i="9"/>
  <c r="X26" i="9"/>
  <c r="W26" i="9"/>
  <c r="V26" i="9"/>
  <c r="U26" i="9"/>
  <c r="T26" i="9"/>
  <c r="S26" i="9"/>
  <c r="Q26" i="9"/>
  <c r="A26" i="9"/>
  <c r="AF25" i="9"/>
  <c r="X25" i="9"/>
  <c r="A25" i="9"/>
  <c r="AG24" i="9"/>
  <c r="Y24" i="9"/>
  <c r="T24" i="9"/>
  <c r="Q24" i="9"/>
  <c r="A24" i="9"/>
  <c r="AF23" i="9"/>
  <c r="AC23" i="9"/>
  <c r="X23" i="9"/>
  <c r="U23" i="9"/>
  <c r="A23" i="9"/>
  <c r="AG22" i="9"/>
  <c r="AG27" i="9" s="1"/>
  <c r="AB22" i="9"/>
  <c r="T22" i="9"/>
  <c r="A22" i="9"/>
  <c r="AC19" i="9"/>
  <c r="X19" i="9"/>
  <c r="AI12" i="9"/>
  <c r="AI19" i="9" s="1"/>
  <c r="AF12" i="9"/>
  <c r="AF19" i="9" s="1"/>
  <c r="AA12" i="9"/>
  <c r="AA19" i="9" s="1"/>
  <c r="X12" i="9"/>
  <c r="S12" i="9"/>
  <c r="S19" i="9" s="1"/>
  <c r="P12" i="9"/>
  <c r="K12" i="9"/>
  <c r="H12" i="9"/>
  <c r="C12" i="9"/>
  <c r="AI25" i="9"/>
  <c r="AH25" i="9"/>
  <c r="AG25" i="9"/>
  <c r="AE25" i="9"/>
  <c r="AD25" i="9"/>
  <c r="AC25" i="9"/>
  <c r="AB25" i="9"/>
  <c r="AA25" i="9"/>
  <c r="Z25" i="9"/>
  <c r="Y25" i="9"/>
  <c r="W25" i="9"/>
  <c r="V25" i="9"/>
  <c r="U25" i="9"/>
  <c r="T25" i="9"/>
  <c r="S25" i="9"/>
  <c r="R25" i="9"/>
  <c r="Q25" i="9"/>
  <c r="AI24" i="9"/>
  <c r="AH24" i="9"/>
  <c r="AF24" i="9"/>
  <c r="AF30" i="9" s="1"/>
  <c r="AE24" i="9"/>
  <c r="AD24" i="9"/>
  <c r="AC24" i="9"/>
  <c r="AB24" i="9"/>
  <c r="AA24" i="9"/>
  <c r="Z24" i="9"/>
  <c r="X24" i="9"/>
  <c r="X30" i="9" s="1"/>
  <c r="W24" i="9"/>
  <c r="V24" i="9"/>
  <c r="U24" i="9"/>
  <c r="S24" i="9"/>
  <c r="R24" i="9"/>
  <c r="AG9" i="9"/>
  <c r="AH9" i="9" s="1"/>
  <c r="AI9" i="9" s="1"/>
  <c r="AI23" i="9"/>
  <c r="AI30" i="9" s="1"/>
  <c r="AH23" i="9"/>
  <c r="AG23" i="9"/>
  <c r="AE23" i="9"/>
  <c r="AD23" i="9"/>
  <c r="AB23" i="9"/>
  <c r="AA23" i="9"/>
  <c r="Z23" i="9"/>
  <c r="Y23" i="9"/>
  <c r="W23" i="9"/>
  <c r="V23" i="9"/>
  <c r="T23" i="9"/>
  <c r="S23" i="9"/>
  <c r="R23" i="9"/>
  <c r="Q23" i="9"/>
  <c r="AI22" i="9"/>
  <c r="AH12" i="9"/>
  <c r="AF22" i="9"/>
  <c r="AE12" i="9"/>
  <c r="AC12" i="9"/>
  <c r="AA22" i="9"/>
  <c r="Z12" i="9"/>
  <c r="X22" i="9"/>
  <c r="W12" i="9"/>
  <c r="U12" i="9"/>
  <c r="S22" i="9"/>
  <c r="R12" i="9"/>
  <c r="O12" i="9"/>
  <c r="N12" i="9"/>
  <c r="M12" i="9"/>
  <c r="J12" i="9"/>
  <c r="G12" i="9"/>
  <c r="F12" i="9"/>
  <c r="E12" i="9"/>
  <c r="B12" i="9"/>
  <c r="AA64" i="8"/>
  <c r="X64" i="8"/>
  <c r="S64" i="8"/>
  <c r="Z63" i="8"/>
  <c r="AB62" i="8"/>
  <c r="AD61" i="8"/>
  <c r="F61" i="8"/>
  <c r="AB60" i="8"/>
  <c r="T60" i="8"/>
  <c r="L60" i="8"/>
  <c r="D60" i="8"/>
  <c r="AD59" i="8"/>
  <c r="V59" i="8"/>
  <c r="N59" i="8"/>
  <c r="F59" i="8"/>
  <c r="AG52" i="8"/>
  <c r="AF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L52" i="8"/>
  <c r="AE52" i="8"/>
  <c r="AH52" i="8"/>
  <c r="AD52" i="8"/>
  <c r="G48" i="8"/>
  <c r="B48" i="8"/>
  <c r="AI47" i="8"/>
  <c r="G47" i="8"/>
  <c r="B47" i="8"/>
  <c r="AI46" i="8"/>
  <c r="AI52" i="8" s="1"/>
  <c r="AC64" i="8"/>
  <c r="AB64" i="8"/>
  <c r="Z64" i="8"/>
  <c r="W64" i="8"/>
  <c r="V64" i="8"/>
  <c r="U64" i="8"/>
  <c r="T64" i="8"/>
  <c r="R64" i="8"/>
  <c r="P64" i="8"/>
  <c r="O64" i="8"/>
  <c r="N64" i="8"/>
  <c r="M64" i="8"/>
  <c r="K64" i="8"/>
  <c r="J64" i="8"/>
  <c r="I64" i="8"/>
  <c r="H64" i="8"/>
  <c r="F64" i="8"/>
  <c r="E64" i="8"/>
  <c r="D64" i="8"/>
  <c r="C64" i="8"/>
  <c r="AH35" i="8"/>
  <c r="AI35" i="8"/>
  <c r="AG35" i="8"/>
  <c r="AF35" i="8"/>
  <c r="AF26" i="8" s="1"/>
  <c r="AH30" i="8"/>
  <c r="AI30" i="8"/>
  <c r="AG30" i="8"/>
  <c r="AF30" i="8"/>
  <c r="AH27" i="8"/>
  <c r="AH26" i="8" s="1"/>
  <c r="AI27" i="8"/>
  <c r="AG27" i="8"/>
  <c r="AG26" i="8" s="1"/>
  <c r="AF27" i="8"/>
  <c r="AH23" i="8"/>
  <c r="AI23" i="8"/>
  <c r="AG23" i="8"/>
  <c r="AF23" i="8"/>
  <c r="AG18" i="8"/>
  <c r="AI18" i="8"/>
  <c r="AH18" i="8"/>
  <c r="B18" i="8"/>
  <c r="AF18" i="8"/>
  <c r="AG15" i="8"/>
  <c r="AG14" i="8" s="1"/>
  <c r="AF15" i="8"/>
  <c r="AF14" i="8" s="1"/>
  <c r="AF13" i="8" s="1"/>
  <c r="AF63" i="8" s="1"/>
  <c r="AI15" i="8"/>
  <c r="AI14" i="8" s="1"/>
  <c r="AH15" i="8"/>
  <c r="B15" i="8"/>
  <c r="AI63" i="8"/>
  <c r="AE63" i="8"/>
  <c r="AC63" i="8"/>
  <c r="AB63" i="8"/>
  <c r="AA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F63" i="8"/>
  <c r="E63" i="8"/>
  <c r="D63" i="8"/>
  <c r="C63" i="8"/>
  <c r="B51" i="8"/>
  <c r="B52" i="8" s="1"/>
  <c r="AI62" i="8"/>
  <c r="AH62" i="8"/>
  <c r="AG62" i="8"/>
  <c r="AF62" i="8"/>
  <c r="AE62" i="8"/>
  <c r="AC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C62" i="8"/>
  <c r="B62" i="8"/>
  <c r="AI61" i="8"/>
  <c r="AH61" i="8"/>
  <c r="AG61" i="8"/>
  <c r="AF61" i="8"/>
  <c r="AE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E61" i="8"/>
  <c r="D61" i="8"/>
  <c r="C61" i="8"/>
  <c r="B61" i="8"/>
  <c r="AI60" i="8"/>
  <c r="AH60" i="8"/>
  <c r="AG60" i="8"/>
  <c r="AF60" i="8"/>
  <c r="AE60" i="8"/>
  <c r="AD60" i="8"/>
  <c r="AC60" i="8"/>
  <c r="AA60" i="8"/>
  <c r="Z60" i="8"/>
  <c r="Y60" i="8"/>
  <c r="X60" i="8"/>
  <c r="W60" i="8"/>
  <c r="V60" i="8"/>
  <c r="U60" i="8"/>
  <c r="S60" i="8"/>
  <c r="R60" i="8"/>
  <c r="Q60" i="8"/>
  <c r="P60" i="8"/>
  <c r="O60" i="8"/>
  <c r="N60" i="8"/>
  <c r="M60" i="8"/>
  <c r="K60" i="8"/>
  <c r="J60" i="8"/>
  <c r="I60" i="8"/>
  <c r="H60" i="8"/>
  <c r="G60" i="8"/>
  <c r="F60" i="8"/>
  <c r="E60" i="8"/>
  <c r="C60" i="8"/>
  <c r="B60" i="8"/>
  <c r="AI59" i="8"/>
  <c r="AH59" i="8"/>
  <c r="AG59" i="8"/>
  <c r="AF59" i="8"/>
  <c r="AE59" i="8"/>
  <c r="AC59" i="8"/>
  <c r="AB59" i="8"/>
  <c r="AA59" i="8"/>
  <c r="Z59" i="8"/>
  <c r="Y59" i="8"/>
  <c r="X59" i="8"/>
  <c r="W59" i="8"/>
  <c r="U59" i="8"/>
  <c r="T59" i="8"/>
  <c r="S59" i="8"/>
  <c r="R59" i="8"/>
  <c r="Q59" i="8"/>
  <c r="P59" i="8"/>
  <c r="O59" i="8"/>
  <c r="M59" i="8"/>
  <c r="L59" i="8"/>
  <c r="K59" i="8"/>
  <c r="J59" i="8"/>
  <c r="I59" i="8"/>
  <c r="H59" i="8"/>
  <c r="G59" i="8"/>
  <c r="E59" i="8"/>
  <c r="D59" i="8"/>
  <c r="C59" i="8"/>
  <c r="B59" i="8"/>
  <c r="AG12" i="3"/>
  <c r="AF12" i="3"/>
  <c r="Y12" i="3"/>
  <c r="X12" i="3"/>
  <c r="Q12" i="3"/>
  <c r="P12" i="3"/>
  <c r="I12" i="3"/>
  <c r="H12" i="3"/>
  <c r="AH12" i="3"/>
  <c r="Z12" i="3"/>
  <c r="R12" i="3"/>
  <c r="J12" i="3"/>
  <c r="B12" i="3"/>
  <c r="AI12" i="3"/>
  <c r="AE12" i="3"/>
  <c r="AD12" i="3"/>
  <c r="AC12" i="3"/>
  <c r="AB12" i="3"/>
  <c r="AA12" i="3"/>
  <c r="W12" i="3"/>
  <c r="V12" i="3"/>
  <c r="U12" i="3"/>
  <c r="T12" i="3"/>
  <c r="S12" i="3"/>
  <c r="O12" i="3"/>
  <c r="N12" i="3"/>
  <c r="M12" i="3"/>
  <c r="L12" i="3"/>
  <c r="K12" i="3"/>
  <c r="G12" i="3"/>
  <c r="F12" i="3"/>
  <c r="E12" i="3"/>
  <c r="D12" i="3"/>
  <c r="C12" i="3"/>
  <c r="AH14" i="8" l="1"/>
  <c r="AH13" i="8" s="1"/>
  <c r="AH63" i="8" s="1"/>
  <c r="AG13" i="8"/>
  <c r="AG63" i="8" s="1"/>
  <c r="AI26" i="8"/>
  <c r="B14" i="8"/>
  <c r="AE64" i="8"/>
  <c r="W19" i="9"/>
  <c r="AE19" i="9"/>
  <c r="AF39" i="8"/>
  <c r="AF64" i="8" s="1"/>
  <c r="B63" i="8"/>
  <c r="X27" i="9"/>
  <c r="X29" i="9" s="1"/>
  <c r="AF27" i="9"/>
  <c r="AF29" i="9" s="1"/>
  <c r="AD62" i="8"/>
  <c r="Q64" i="8"/>
  <c r="Y64" i="8"/>
  <c r="AG39" i="8"/>
  <c r="AG64" i="8" s="1"/>
  <c r="I12" i="9"/>
  <c r="Q12" i="9"/>
  <c r="Y12" i="9"/>
  <c r="AG12" i="9"/>
  <c r="F23" i="15"/>
  <c r="F25" i="15" s="1"/>
  <c r="F27" i="15" s="1"/>
  <c r="N23" i="15"/>
  <c r="N25" i="15" s="1"/>
  <c r="N27" i="15" s="1"/>
  <c r="V23" i="15"/>
  <c r="V25" i="15" s="1"/>
  <c r="V27" i="15" s="1"/>
  <c r="AD23" i="15"/>
  <c r="AD25" i="15" s="1"/>
  <c r="AD27" i="15" s="1"/>
  <c r="B64" i="8"/>
  <c r="AH39" i="8"/>
  <c r="AH64" i="8" s="1"/>
  <c r="R19" i="9"/>
  <c r="R29" i="9" s="1"/>
  <c r="Z19" i="9"/>
  <c r="AH19" i="9"/>
  <c r="Q22" i="9"/>
  <c r="Q27" i="9" s="1"/>
  <c r="S30" i="9"/>
  <c r="S26" i="21"/>
  <c r="S35" i="21"/>
  <c r="AD64" i="8"/>
  <c r="AD63" i="8"/>
  <c r="AI39" i="8"/>
  <c r="AI64" i="8" s="1"/>
  <c r="S27" i="9"/>
  <c r="S29" i="9" s="1"/>
  <c r="AA27" i="9"/>
  <c r="AA29" i="9" s="1"/>
  <c r="AI27" i="9"/>
  <c r="AI29" i="9" s="1"/>
  <c r="T27" i="9"/>
  <c r="P26" i="21"/>
  <c r="T26" i="21"/>
  <c r="T35" i="21"/>
  <c r="K26" i="21"/>
  <c r="K9" i="21"/>
  <c r="K29" i="21" s="1"/>
  <c r="U27" i="21"/>
  <c r="U36" i="21"/>
  <c r="V28" i="21"/>
  <c r="V37" i="21"/>
  <c r="V12" i="9"/>
  <c r="V22" i="9"/>
  <c r="V27" i="9" s="1"/>
  <c r="G63" i="8"/>
  <c r="L64" i="8"/>
  <c r="D12" i="9"/>
  <c r="L12" i="9"/>
  <c r="T12" i="9"/>
  <c r="AB12" i="9"/>
  <c r="Y22" i="9"/>
  <c r="Y27" i="9" s="1"/>
  <c r="AA30" i="9"/>
  <c r="D26" i="21"/>
  <c r="D9" i="21"/>
  <c r="D29" i="21" s="1"/>
  <c r="AD12" i="9"/>
  <c r="AD22" i="9"/>
  <c r="AD27" i="9" s="1"/>
  <c r="G51" i="8"/>
  <c r="G52" i="8" s="1"/>
  <c r="G64" i="8" s="1"/>
  <c r="U19" i="9"/>
  <c r="AB27" i="9"/>
  <c r="L26" i="21"/>
  <c r="B20" i="15"/>
  <c r="B21" i="15" s="1"/>
  <c r="B23" i="15" s="1"/>
  <c r="B25" i="15" s="1"/>
  <c r="B27" i="15" s="1"/>
  <c r="J20" i="15"/>
  <c r="R20" i="15"/>
  <c r="Z20" i="15"/>
  <c r="Z21" i="15" s="1"/>
  <c r="Z23" i="15" s="1"/>
  <c r="Z25" i="15" s="1"/>
  <c r="Z27" i="15" s="1"/>
  <c r="J21" i="15"/>
  <c r="R21" i="15"/>
  <c r="R22" i="9"/>
  <c r="R27" i="9" s="1"/>
  <c r="Z22" i="9"/>
  <c r="Z27" i="9" s="1"/>
  <c r="AH22" i="9"/>
  <c r="AH27" i="9" s="1"/>
  <c r="U26" i="21"/>
  <c r="U35" i="21"/>
  <c r="C21" i="15"/>
  <c r="C23" i="15" s="1"/>
  <c r="C25" i="15" s="1"/>
  <c r="C27" i="15" s="1"/>
  <c r="K21" i="15"/>
  <c r="K23" i="15" s="1"/>
  <c r="K25" i="15" s="1"/>
  <c r="K27" i="15" s="1"/>
  <c r="S21" i="15"/>
  <c r="S23" i="15" s="1"/>
  <c r="S25" i="15" s="1"/>
  <c r="S27" i="15" s="1"/>
  <c r="AA21" i="15"/>
  <c r="AA23" i="15" s="1"/>
  <c r="AA25" i="15" s="1"/>
  <c r="AA27" i="15" s="1"/>
  <c r="E27" i="21"/>
  <c r="K35" i="21"/>
  <c r="I36" i="21"/>
  <c r="E38" i="21"/>
  <c r="K39" i="21"/>
  <c r="I40" i="21"/>
  <c r="V26" i="21"/>
  <c r="V35" i="21"/>
  <c r="D32" i="11"/>
  <c r="L32" i="11"/>
  <c r="T32" i="11"/>
  <c r="AB32" i="11"/>
  <c r="B33" i="11"/>
  <c r="J33" i="11"/>
  <c r="R33" i="11"/>
  <c r="Z33" i="11"/>
  <c r="AH33" i="11"/>
  <c r="H34" i="11"/>
  <c r="P34" i="11"/>
  <c r="X34" i="11"/>
  <c r="AF34" i="11"/>
  <c r="F35" i="11"/>
  <c r="N35" i="11"/>
  <c r="V35" i="11"/>
  <c r="AD35" i="11"/>
  <c r="D36" i="11"/>
  <c r="L36" i="11"/>
  <c r="T36" i="11"/>
  <c r="AB36" i="11"/>
  <c r="E6" i="21" s="1"/>
  <c r="D21" i="15"/>
  <c r="D23" i="15" s="1"/>
  <c r="D25" i="15" s="1"/>
  <c r="D27" i="15" s="1"/>
  <c r="L21" i="15"/>
  <c r="L23" i="15" s="1"/>
  <c r="L25" i="15" s="1"/>
  <c r="L27" i="15" s="1"/>
  <c r="T21" i="15"/>
  <c r="T23" i="15" s="1"/>
  <c r="T25" i="15" s="1"/>
  <c r="T27" i="15" s="1"/>
  <c r="AB21" i="15"/>
  <c r="AB23" i="15" s="1"/>
  <c r="AB25" i="15" s="1"/>
  <c r="AB27" i="15" s="1"/>
  <c r="K28" i="21"/>
  <c r="S14" i="25"/>
  <c r="T14" i="25" s="1"/>
  <c r="O35" i="21"/>
  <c r="W35" i="21"/>
  <c r="W9" i="21"/>
  <c r="F9" i="21"/>
  <c r="F29" i="21" s="1"/>
  <c r="F26" i="21"/>
  <c r="T27" i="21"/>
  <c r="T36" i="21"/>
  <c r="O28" i="21"/>
  <c r="O37" i="21"/>
  <c r="K36" i="21"/>
  <c r="I37" i="21"/>
  <c r="E39" i="21"/>
  <c r="K40" i="21"/>
  <c r="U22" i="9"/>
  <c r="U27" i="9" s="1"/>
  <c r="AC22" i="9"/>
  <c r="AC27" i="9" s="1"/>
  <c r="AC29" i="9" s="1"/>
  <c r="X26" i="21"/>
  <c r="F32" i="11"/>
  <c r="N32" i="11"/>
  <c r="V32" i="11"/>
  <c r="AD32" i="11"/>
  <c r="D33" i="11"/>
  <c r="L33" i="11"/>
  <c r="T33" i="11"/>
  <c r="AB33" i="11"/>
  <c r="B34" i="11"/>
  <c r="J34" i="11"/>
  <c r="R34" i="11"/>
  <c r="Z34" i="11"/>
  <c r="AH34" i="11"/>
  <c r="H35" i="11"/>
  <c r="P35" i="11"/>
  <c r="X35" i="11"/>
  <c r="AF35" i="11"/>
  <c r="F36" i="11"/>
  <c r="N36" i="11"/>
  <c r="V36" i="11"/>
  <c r="C6" i="21" s="1"/>
  <c r="AD36" i="11"/>
  <c r="G6" i="21" s="1"/>
  <c r="B22" i="15"/>
  <c r="J22" i="15"/>
  <c r="R22" i="15"/>
  <c r="Z22" i="15"/>
  <c r="E28" i="21"/>
  <c r="R8" i="21"/>
  <c r="W28" i="21"/>
  <c r="W37" i="21"/>
  <c r="Q26" i="21"/>
  <c r="Q35" i="21"/>
  <c r="Y26" i="21"/>
  <c r="Y35" i="21"/>
  <c r="G32" i="11"/>
  <c r="O32" i="11"/>
  <c r="W32" i="11"/>
  <c r="AE32" i="11"/>
  <c r="E33" i="11"/>
  <c r="M33" i="11"/>
  <c r="U33" i="11"/>
  <c r="AC33" i="11"/>
  <c r="C34" i="11"/>
  <c r="K34" i="11"/>
  <c r="S34" i="11"/>
  <c r="AA34" i="11"/>
  <c r="AI34" i="11"/>
  <c r="I35" i="11"/>
  <c r="Q35" i="11"/>
  <c r="Y35" i="11"/>
  <c r="AG35" i="11"/>
  <c r="G36" i="11"/>
  <c r="O36" i="11"/>
  <c r="W36" i="11"/>
  <c r="AE36" i="11"/>
  <c r="H6" i="21" s="1"/>
  <c r="G21" i="15"/>
  <c r="G23" i="15" s="1"/>
  <c r="G25" i="15" s="1"/>
  <c r="G27" i="15" s="1"/>
  <c r="O21" i="15"/>
  <c r="O23" i="15" s="1"/>
  <c r="O25" i="15" s="1"/>
  <c r="O27" i="15" s="1"/>
  <c r="W21" i="15"/>
  <c r="W23" i="15" s="1"/>
  <c r="W25" i="15" s="1"/>
  <c r="W27" i="15" s="1"/>
  <c r="AE21" i="15"/>
  <c r="AE23" i="15" s="1"/>
  <c r="AE25" i="15" s="1"/>
  <c r="AE27" i="15" s="1"/>
  <c r="I27" i="21"/>
  <c r="E36" i="21"/>
  <c r="I38" i="21"/>
  <c r="E40" i="21"/>
  <c r="O26" i="21"/>
  <c r="AG7" i="9"/>
  <c r="W22" i="9"/>
  <c r="W27" i="9" s="1"/>
  <c r="AE22" i="9"/>
  <c r="AE27" i="9" s="1"/>
  <c r="R26" i="21"/>
  <c r="R35" i="21"/>
  <c r="R9" i="21"/>
  <c r="AH31" i="11"/>
  <c r="H32" i="11"/>
  <c r="P32" i="11"/>
  <c r="X32" i="11"/>
  <c r="AF32" i="11"/>
  <c r="F33" i="11"/>
  <c r="N33" i="11"/>
  <c r="V33" i="11"/>
  <c r="AD33" i="11"/>
  <c r="D34" i="11"/>
  <c r="L34" i="11"/>
  <c r="T34" i="11"/>
  <c r="AB34" i="11"/>
  <c r="B35" i="11"/>
  <c r="J35" i="11"/>
  <c r="R35" i="11"/>
  <c r="Z35" i="11"/>
  <c r="AH35" i="11"/>
  <c r="H36" i="11"/>
  <c r="P36" i="11"/>
  <c r="X36" i="11"/>
  <c r="AF36" i="11"/>
  <c r="I6" i="21" s="1"/>
  <c r="H21" i="15"/>
  <c r="H23" i="15" s="1"/>
  <c r="H25" i="15" s="1"/>
  <c r="H27" i="15" s="1"/>
  <c r="P23" i="15"/>
  <c r="P25" i="15" s="1"/>
  <c r="P27" i="15" s="1"/>
  <c r="X23" i="15"/>
  <c r="X25" i="15" s="1"/>
  <c r="X27" i="15" s="1"/>
  <c r="AF21" i="15"/>
  <c r="AF23" i="15" s="1"/>
  <c r="AF25" i="15" s="1"/>
  <c r="AF27" i="15" s="1"/>
  <c r="Q9" i="21"/>
  <c r="W26" i="21"/>
  <c r="AI31" i="11"/>
  <c r="I32" i="11"/>
  <c r="Q32" i="11"/>
  <c r="Y32" i="11"/>
  <c r="AG32" i="11"/>
  <c r="G33" i="11"/>
  <c r="O33" i="11"/>
  <c r="W33" i="11"/>
  <c r="AE33" i="11"/>
  <c r="E34" i="11"/>
  <c r="M34" i="11"/>
  <c r="U34" i="11"/>
  <c r="AC34" i="11"/>
  <c r="C35" i="11"/>
  <c r="K35" i="11"/>
  <c r="S35" i="11"/>
  <c r="AA35" i="11"/>
  <c r="AI35" i="11"/>
  <c r="I36" i="11"/>
  <c r="Q36" i="11"/>
  <c r="B6" i="21" s="1"/>
  <c r="Y36" i="11"/>
  <c r="AG36" i="11"/>
  <c r="J6" i="21" s="1"/>
  <c r="I21" i="15"/>
  <c r="I23" i="15" s="1"/>
  <c r="I25" i="15" s="1"/>
  <c r="I27" i="15" s="1"/>
  <c r="Q21" i="15"/>
  <c r="Q23" i="15" s="1"/>
  <c r="Q25" i="15" s="1"/>
  <c r="Q27" i="15" s="1"/>
  <c r="Y21" i="15"/>
  <c r="Y23" i="15" s="1"/>
  <c r="Y25" i="15" s="1"/>
  <c r="Y27" i="15" s="1"/>
  <c r="C27" i="21"/>
  <c r="P7" i="21"/>
  <c r="K27" i="21"/>
  <c r="X7" i="21"/>
  <c r="I35" i="21"/>
  <c r="E37" i="21"/>
  <c r="K38" i="21"/>
  <c r="V7" i="21"/>
  <c r="P8" i="21"/>
  <c r="X8" i="21"/>
  <c r="O7" i="21"/>
  <c r="O9" i="21" s="1"/>
  <c r="W7" i="21"/>
  <c r="Q8" i="21"/>
  <c r="Q7" i="21"/>
  <c r="S8" i="21"/>
  <c r="R7" i="21"/>
  <c r="T8" i="21"/>
  <c r="T9" i="21" s="1"/>
  <c r="S7" i="21"/>
  <c r="U8" i="21"/>
  <c r="O38" i="21" l="1"/>
  <c r="O29" i="21"/>
  <c r="T29" i="21"/>
  <c r="T38" i="21"/>
  <c r="X27" i="21"/>
  <c r="X36" i="21"/>
  <c r="Y7" i="21"/>
  <c r="S27" i="21"/>
  <c r="S36" i="21"/>
  <c r="X28" i="21"/>
  <c r="X37" i="21"/>
  <c r="Y8" i="21"/>
  <c r="U29" i="9"/>
  <c r="Q19" i="9"/>
  <c r="Q29" i="9" s="1"/>
  <c r="Q30" i="9"/>
  <c r="P28" i="21"/>
  <c r="P37" i="21"/>
  <c r="B26" i="21"/>
  <c r="B9" i="21"/>
  <c r="B29" i="21" s="1"/>
  <c r="R29" i="21"/>
  <c r="R38" i="21"/>
  <c r="H26" i="21"/>
  <c r="H9" i="21"/>
  <c r="H29" i="21" s="1"/>
  <c r="X9" i="21"/>
  <c r="E9" i="21"/>
  <c r="E29" i="21" s="1"/>
  <c r="E26" i="21"/>
  <c r="AC30" i="9"/>
  <c r="V30" i="9"/>
  <c r="V19" i="9"/>
  <c r="V29" i="9" s="1"/>
  <c r="O27" i="21"/>
  <c r="O36" i="21"/>
  <c r="W38" i="21"/>
  <c r="W29" i="21"/>
  <c r="Y19" i="9"/>
  <c r="Y29" i="9" s="1"/>
  <c r="Y30" i="9"/>
  <c r="T37" i="21"/>
  <c r="T28" i="21"/>
  <c r="P27" i="21"/>
  <c r="P36" i="21"/>
  <c r="R36" i="21"/>
  <c r="R27" i="21"/>
  <c r="V27" i="21"/>
  <c r="V36" i="21"/>
  <c r="U30" i="9"/>
  <c r="AB19" i="9"/>
  <c r="AB29" i="9" s="1"/>
  <c r="AB30" i="9"/>
  <c r="AH30" i="9"/>
  <c r="S37" i="21"/>
  <c r="S28" i="21"/>
  <c r="I26" i="21"/>
  <c r="I9" i="21"/>
  <c r="I29" i="21" s="1"/>
  <c r="G26" i="21"/>
  <c r="G9" i="21"/>
  <c r="G29" i="21" s="1"/>
  <c r="R23" i="15"/>
  <c r="R25" i="15" s="1"/>
  <c r="R27" i="15" s="1"/>
  <c r="L7" i="21"/>
  <c r="T19" i="9"/>
  <c r="T29" i="9" s="1"/>
  <c r="T30" i="9"/>
  <c r="AH29" i="9"/>
  <c r="AE29" i="9"/>
  <c r="U37" i="21"/>
  <c r="U28" i="21"/>
  <c r="Q36" i="21"/>
  <c r="Q27" i="21"/>
  <c r="R28" i="21"/>
  <c r="R37" i="21"/>
  <c r="C26" i="21"/>
  <c r="C9" i="21"/>
  <c r="C29" i="21" s="1"/>
  <c r="U9" i="21"/>
  <c r="J23" i="15"/>
  <c r="J25" i="15" s="1"/>
  <c r="J27" i="15" s="1"/>
  <c r="P9" i="21"/>
  <c r="Z30" i="9"/>
  <c r="AE30" i="9"/>
  <c r="Q28" i="21"/>
  <c r="Q37" i="21"/>
  <c r="L8" i="21"/>
  <c r="L28" i="21" s="1"/>
  <c r="AD30" i="9"/>
  <c r="AD19" i="9"/>
  <c r="AD29" i="9" s="1"/>
  <c r="S9" i="21"/>
  <c r="Z29" i="9"/>
  <c r="W29" i="9"/>
  <c r="J26" i="21"/>
  <c r="J9" i="21"/>
  <c r="J29" i="21" s="1"/>
  <c r="W27" i="21"/>
  <c r="W36" i="21"/>
  <c r="Q29" i="21"/>
  <c r="Q38" i="21"/>
  <c r="AG19" i="15"/>
  <c r="AH7" i="9"/>
  <c r="V9" i="21"/>
  <c r="R30" i="9"/>
  <c r="AG19" i="9"/>
  <c r="AG29" i="9" s="1"/>
  <c r="AG30" i="9"/>
  <c r="W30" i="9"/>
  <c r="AG21" i="15" l="1"/>
  <c r="AG23" i="15" s="1"/>
  <c r="AG25" i="15" s="1"/>
  <c r="AG27" i="15" s="1"/>
  <c r="AG20" i="15"/>
  <c r="AG22" i="15"/>
  <c r="L27" i="21"/>
  <c r="L9" i="21"/>
  <c r="L29" i="21" s="1"/>
  <c r="Y36" i="21"/>
  <c r="Y27" i="21"/>
  <c r="Y9" i="21"/>
  <c r="S29" i="21"/>
  <c r="S38" i="21"/>
  <c r="P38" i="21"/>
  <c r="P29" i="21"/>
  <c r="X38" i="21"/>
  <c r="X29" i="21"/>
  <c r="U38" i="21"/>
  <c r="U29" i="21"/>
  <c r="Y28" i="21"/>
  <c r="Y37" i="21"/>
  <c r="AH19" i="15"/>
  <c r="AI7" i="9"/>
  <c r="AI19" i="15" s="1"/>
  <c r="V38" i="21"/>
  <c r="V29" i="21"/>
  <c r="Y29" i="21" l="1"/>
  <c r="Y38" i="21"/>
  <c r="AI20" i="15"/>
  <c r="AI21" i="15" s="1"/>
  <c r="AI23" i="15" s="1"/>
  <c r="AI25" i="15" s="1"/>
  <c r="AI27" i="15" s="1"/>
  <c r="AI22" i="15"/>
  <c r="AH20" i="15"/>
  <c r="AH21" i="15" s="1"/>
  <c r="AH23" i="15" s="1"/>
  <c r="AH25" i="15" s="1"/>
  <c r="AH27" i="15" s="1"/>
  <c r="AH22" i="15"/>
</calcChain>
</file>

<file path=xl/sharedStrings.xml><?xml version="1.0" encoding="utf-8"?>
<sst xmlns="http://schemas.openxmlformats.org/spreadsheetml/2006/main" count="2429" uniqueCount="383">
  <si>
    <t xml:space="preserve">Note metodologiche e analisi dei dati sono disponibili nei rapporti ISPRA: </t>
  </si>
  <si>
    <t>Indicatori di efficienza e decarbonizzazione del sistema energetico nazionale e del settore elettrico. n. 363/2022.</t>
  </si>
  <si>
    <t>Efficiency and decarbonization indicators in Italy and in the biggest European Countries - Edizione 2023. n. 386/2023.</t>
  </si>
  <si>
    <t>Per informazioni:</t>
  </si>
  <si>
    <t>antonio.caputo@isprambiente.it</t>
  </si>
  <si>
    <t>0. Raggruppamento dei combustibili secondo le categorie utilizzate da Terna e da Eurostat</t>
  </si>
  <si>
    <t>1. Produzione termoelettrica lorda per combustibile</t>
  </si>
  <si>
    <t>2. Percentuale della produzione termoelettrica lorda per combustibile</t>
  </si>
  <si>
    <t>3. Quota relativa di produzione termoelettrica lorda per combustibile</t>
  </si>
  <si>
    <t>4. Produzione lorda di energia elettrica da impianti cogenerativi e non cogenerativi</t>
  </si>
  <si>
    <t>5. Produzione elettrica lorda per fonte</t>
  </si>
  <si>
    <t>6.  Produzione elettrica lorda e potenza efficiente lorda per fonte rinnovabile</t>
  </si>
  <si>
    <t>7. Quota della produzione elettrica lorda nazionale dalle diverse fonti</t>
  </si>
  <si>
    <t>8. Fattori di emissione medi nazionali</t>
  </si>
  <si>
    <t>9. Emissioni di anidride carbonica dal settore termoelettrico per combustibile e emissioni evitate con produzione rinnovabile</t>
  </si>
  <si>
    <t>10. Andamento delle emissioni da produzione termoelettrica per combustibile</t>
  </si>
  <si>
    <t>11. Variazione annuale della produzione termoelettrica e delle emissioni per combustibile (1990=100)</t>
  </si>
  <si>
    <t>12. Fattori di emissioni di anidride carbonica da produzione termoelettrica lorda per combustibile</t>
  </si>
  <si>
    <t>13. Dati di produzione e consumo di energia elettrica</t>
  </si>
  <si>
    <t>14. Fattori di emissione della produzione elettrica, produzione di calore e dei consumi elettrici</t>
  </si>
  <si>
    <t>15. Andamento del fattore di emissione di anidride carbonica per kWh elettrico prodotto e consumato</t>
  </si>
  <si>
    <t>16. Fattori di emissioni di anidride carbonica da produzione termoelettrica lorda per combustibile</t>
  </si>
  <si>
    <t>17. Fattori di emissione per la produzione elettrica per tipologia di impianto e tipologia di combustibile</t>
  </si>
  <si>
    <t>18. Fattori di emissione per produzione di elettricità e calore da centrali cogenerative per tipologia di impianto e tipologia di combustibile</t>
  </si>
  <si>
    <t>19. Emissioni e Fattori di emissione di GHG e alti contaminanti per la produzione di energia elettrica e calore</t>
  </si>
  <si>
    <t>20. Consumo di energia destinata alla produzione elettrica per tipologia di impianto e tipologia di combustibile</t>
  </si>
  <si>
    <t>21. Consumo di energia delle centrali cogenerative per tipologia di impianto e tipologia di combustibile</t>
  </si>
  <si>
    <t>22. Produzione di calore delle centrali cogenerative per tipologia di impianto e tipologia di combustibile</t>
  </si>
  <si>
    <t>23. Consumi energetici ed efficienza del parco termoelettrico</t>
  </si>
  <si>
    <t>24. Efficienza elettrica e totale per tipologia di impianto e tipologia di combustibile</t>
  </si>
  <si>
    <t>Torna indietro</t>
  </si>
  <si>
    <t>Raggruppamento dei combustibili secondo le categorie utilizzate da Terna e da Eurostat (nelle successive tabelle e grafici sono utilizzate le categorie Eurostat se non diversamente indicato).</t>
  </si>
  <si>
    <t>TERNA</t>
  </si>
  <si>
    <t>EUROSTAT</t>
  </si>
  <si>
    <t>Solidi</t>
  </si>
  <si>
    <t>Carbone</t>
  </si>
  <si>
    <t>Carbone sub-bituminoso</t>
  </si>
  <si>
    <t>Lignite</t>
  </si>
  <si>
    <t>Gas naturale</t>
  </si>
  <si>
    <t>Gas derivati</t>
  </si>
  <si>
    <t>Gas da acciaieria a ossigeno</t>
  </si>
  <si>
    <t>Gas da estrazione</t>
  </si>
  <si>
    <t>Gas d'altoforno</t>
  </si>
  <si>
    <t>Gas di cokeria</t>
  </si>
  <si>
    <t>Petroliferi</t>
  </si>
  <si>
    <t>Altri combustibili gassosi</t>
  </si>
  <si>
    <t>Cherosene</t>
  </si>
  <si>
    <t>Altri combustibili solidi</t>
  </si>
  <si>
    <t>Coke di petrolio</t>
  </si>
  <si>
    <t>Distillati leggeri</t>
  </si>
  <si>
    <t>Gas di petrolio liquefatto</t>
  </si>
  <si>
    <t>Gas di raffineria</t>
  </si>
  <si>
    <t>Gasolio</t>
  </si>
  <si>
    <t>Liquidi da gas naturale</t>
  </si>
  <si>
    <t>Nafta</t>
  </si>
  <si>
    <t>Gas di sintesi da processi di gassificazione</t>
  </si>
  <si>
    <t>Olio combustibile</t>
  </si>
  <si>
    <t>Gas residui di processi chimici</t>
  </si>
  <si>
    <t>Orimulsion</t>
  </si>
  <si>
    <t>Petrolio grezzo</t>
  </si>
  <si>
    <t>Idrogeno</t>
  </si>
  <si>
    <t>Altri combustibili (solidi)</t>
  </si>
  <si>
    <t>Altri bioliquidi</t>
  </si>
  <si>
    <t>Biodiesel</t>
  </si>
  <si>
    <t>Biomasse da rifiuti completamente biodegradabili</t>
  </si>
  <si>
    <t>CDR</t>
  </si>
  <si>
    <t>Colture e rifiuti agro industriali</t>
  </si>
  <si>
    <t>Altri combustibili</t>
  </si>
  <si>
    <t>Biogas da attività agricole e forestali</t>
  </si>
  <si>
    <t>Oli vegetali grezzi</t>
  </si>
  <si>
    <t>Biogas da deiezioni animali</t>
  </si>
  <si>
    <t>Rifiuti generici CER non altrove classificati</t>
  </si>
  <si>
    <t>Biogas da fanghi di depurazione</t>
  </si>
  <si>
    <t>Rifiuti industriali non biodegradabili</t>
  </si>
  <si>
    <t>Biogas da FORSU</t>
  </si>
  <si>
    <t>Rifiuti liquidi biodegradabili</t>
  </si>
  <si>
    <t>Biogas da rifiuti non RSU</t>
  </si>
  <si>
    <t>RSU/RSAU</t>
  </si>
  <si>
    <t>Biogas da rsu smaltiti in discarica</t>
  </si>
  <si>
    <t>Altri combustibili (gassosi)</t>
  </si>
  <si>
    <t>Gas da pirolisi o gassificazione di biomasse/rifiuti</t>
  </si>
  <si>
    <t>Biometano</t>
  </si>
  <si>
    <t>Produzione termoelettrica lorda per combustibile. 2023 stime Ispra su dati preliminari Terna.</t>
  </si>
  <si>
    <t>Fonte</t>
  </si>
  <si>
    <t>TWh</t>
  </si>
  <si>
    <t>Prodotti petroliferi</t>
  </si>
  <si>
    <t>di cui biometano</t>
  </si>
  <si>
    <t>Totale da combustibili</t>
  </si>
  <si>
    <t>Percentuale della produzione termoelettrica lorda per combustibile. 2023 stime Ispra su dati preliminari Terna.</t>
  </si>
  <si>
    <t>Quota di produzione termoelettrica lorda per combustibile/fonte. * 2023 Stime Ispra su dati Terna.</t>
  </si>
  <si>
    <t>Produzione termoelettrica lorda per combustibile/fonte. * 2023 Stime Ispra su dati Terna.</t>
  </si>
  <si>
    <t>Produzione lorda di energia elettrica da impianti cogenerativi e non cogenerativi.</t>
  </si>
  <si>
    <t>Quota della produzione elettrica lorda nazionale dalle diverse fonti.* 2023 Stime Ispra su dati Terna.</t>
  </si>
  <si>
    <t>Produzione elettrica lorda per fonte rinnovabile. La produzione idroelettrica è riportata al netto della produzione da pompaggi. 2023 stime Ispra su dati preliminari Terna.</t>
  </si>
  <si>
    <t>Fonte energetica</t>
  </si>
  <si>
    <t>Idroelettrica</t>
  </si>
  <si>
    <t>0 - 1 MW</t>
  </si>
  <si>
    <t>1 - 10 MW</t>
  </si>
  <si>
    <t>&gt; 10 MW</t>
  </si>
  <si>
    <t>Eolica</t>
  </si>
  <si>
    <t>Fotovoltaica</t>
  </si>
  <si>
    <t>Geotermica</t>
  </si>
  <si>
    <t>Bioenergie</t>
  </si>
  <si>
    <t>Sola produzione di energia elettrica</t>
  </si>
  <si>
    <t xml:space="preserve"> - Solidi</t>
  </si>
  <si>
    <t>rifiuti solidi urbani biodegradabili</t>
  </si>
  <si>
    <t>biomasse solide</t>
  </si>
  <si>
    <t xml:space="preserve"> - Biogas</t>
  </si>
  <si>
    <t>da rifiuti</t>
  </si>
  <si>
    <t>da fanghi</t>
  </si>
  <si>
    <t>da deiezioni animali</t>
  </si>
  <si>
    <t>da attività agricole e forestali</t>
  </si>
  <si>
    <t xml:space="preserve"> - Bioliquidi</t>
  </si>
  <si>
    <t>oli vegetali grezzi</t>
  </si>
  <si>
    <t>altri bioliquidi</t>
  </si>
  <si>
    <t>Cogenerazione</t>
  </si>
  <si>
    <t>rifiuti solidi urbani biodegradabili(b)</t>
  </si>
  <si>
    <t>Biometano*</t>
  </si>
  <si>
    <t>TOTALE</t>
  </si>
  <si>
    <t>* Dal 2017 si registra la produzione di energia elettrica biometano. Terna conteggia la produzionde da biometano nel gas naturale riportato in Tabella 1. L’energia elettrica da biometano è calcolata da GSE in base all’incidenza del biometano rispetto ai consumi di gas naturale per la generazione elettrica ed è conteggiata ai soli fini del monitoraggio della Direttiva 2009/28/CE.</t>
  </si>
  <si>
    <t>Potenza efficiente lorda per fonte rinnovabile. 2023 stime Ispra su dati preliminari Terna.</t>
  </si>
  <si>
    <t>GW</t>
  </si>
  <si>
    <t>.</t>
  </si>
  <si>
    <t>da pompaggio (puro e misto)</t>
  </si>
  <si>
    <t>Ore equivalenti medie annue</t>
  </si>
  <si>
    <r>
      <t>h</t>
    </r>
    <r>
      <rPr>
        <b/>
        <vertAlign val="subscript"/>
        <sz val="12"/>
        <rFont val="Times New Roman"/>
        <family val="1"/>
      </rPr>
      <t>eq</t>
    </r>
  </si>
  <si>
    <t>Idroelettrica (no pompaggi)</t>
  </si>
  <si>
    <t>Produzione elettrica lorda per fonte. 2023 stime Ispra su dati preliminari Terna.</t>
  </si>
  <si>
    <t>Idroelettrica (a)</t>
  </si>
  <si>
    <t>di cui autoproduttori</t>
  </si>
  <si>
    <t>Termoelettrica (b)</t>
  </si>
  <si>
    <t>Eolica e fotovoltaica</t>
  </si>
  <si>
    <t>(a) La differenza rispetto ai dati riportati in Tabella 6 è dovuta al contributo dei pompaggi.</t>
  </si>
  <si>
    <t>(b) La differenza rispetto ai dati riportati in Tabella 1 è dovuta al contributo di "altre fonti di energia".</t>
  </si>
  <si>
    <t>Produzione lorda + netto import/export</t>
  </si>
  <si>
    <t>Stima energia primaria</t>
  </si>
  <si>
    <t>Totale in primaria</t>
  </si>
  <si>
    <t>Stima fattore conversione in energia primaria</t>
  </si>
  <si>
    <t>fattore conversione in primaria incluso import</t>
  </si>
  <si>
    <t>fattore conversione di tutta la produzione nazionale</t>
  </si>
  <si>
    <t>fattore conversione solo termoelettrico</t>
  </si>
  <si>
    <t>Fattori di emissione medi nazionali.</t>
  </si>
  <si>
    <r>
      <t>t CO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/ TJ</t>
    </r>
  </si>
  <si>
    <t>Coefficiente di ossidazione</t>
  </si>
  <si>
    <r>
      <t>t CO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/ 10</t>
    </r>
    <r>
      <rPr>
        <vertAlign val="superscript"/>
        <sz val="12"/>
        <color theme="1"/>
        <rFont val="Times New Roman"/>
        <family val="1"/>
      </rPr>
      <t>3</t>
    </r>
    <r>
      <rPr>
        <sz val="12"/>
        <color theme="1"/>
        <rFont val="Times New Roman"/>
        <family val="1"/>
      </rPr>
      <t xml:space="preserve">  Stdm</t>
    </r>
    <r>
      <rPr>
        <vertAlign val="superscript"/>
        <sz val="12"/>
        <color theme="1"/>
        <rFont val="Times New Roman"/>
        <family val="1"/>
      </rPr>
      <t>3</t>
    </r>
  </si>
  <si>
    <r>
      <t>t CO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/ tep</t>
    </r>
  </si>
  <si>
    <t>(stechiometrico)</t>
  </si>
  <si>
    <t>Gas Naturale (secco) IPCC ’96</t>
  </si>
  <si>
    <t>Gas Naturale,  IPCC '06   media</t>
  </si>
  <si>
    <t xml:space="preserve">    minimo </t>
  </si>
  <si>
    <t xml:space="preserve">    massimo</t>
  </si>
  <si>
    <t>Fattori di emissione nazionali</t>
  </si>
  <si>
    <r>
      <t>2008, pci 8190 kcal/m</t>
    </r>
    <r>
      <rPr>
        <vertAlign val="superscript"/>
        <sz val="12"/>
        <color theme="1"/>
        <rFont val="Times New Roman"/>
        <family val="1"/>
      </rPr>
      <t>3</t>
    </r>
  </si>
  <si>
    <r>
      <t>2009, pci 8190 kcal/m</t>
    </r>
    <r>
      <rPr>
        <vertAlign val="superscript"/>
        <sz val="12"/>
        <color theme="1"/>
        <rFont val="Times New Roman"/>
        <family val="1"/>
      </rPr>
      <t>3</t>
    </r>
  </si>
  <si>
    <t>2010, pci 8190 kcal/m3</t>
  </si>
  <si>
    <t>2011, pci 8190 kcal/m3</t>
  </si>
  <si>
    <r>
      <t>2012, pci 8190 kcal/m</t>
    </r>
    <r>
      <rPr>
        <vertAlign val="superscript"/>
        <sz val="12"/>
        <color theme="1"/>
        <rFont val="Times New Roman"/>
        <family val="1"/>
      </rPr>
      <t>3</t>
    </r>
  </si>
  <si>
    <t>2013, pci 8190 kcal/m3</t>
  </si>
  <si>
    <t>2014, pci 8190 kcal/m3</t>
  </si>
  <si>
    <t>2015, pci 8190 kcal/m3</t>
  </si>
  <si>
    <t>2016, pci 8190 kcal/m3</t>
  </si>
  <si>
    <t>2017, pci 8190 kcal/m3</t>
  </si>
  <si>
    <t>2018, pci 8190 kcal/m3</t>
  </si>
  <si>
    <t>2019, pci 8190 kcal/m3</t>
  </si>
  <si>
    <t>2020, pci 8190 kcal/m3</t>
  </si>
  <si>
    <t>2021, pci 8190 kcal/m3</t>
  </si>
  <si>
    <t>2022, pci 8190 kcal/m3</t>
  </si>
  <si>
    <r>
      <t>t CO</t>
    </r>
    <r>
      <rPr>
        <vertAlign val="subscript"/>
        <sz val="12"/>
        <color theme="1"/>
        <rFont val="Times New Roman"/>
        <family val="1"/>
      </rPr>
      <t xml:space="preserve">2 </t>
    </r>
    <r>
      <rPr>
        <sz val="12"/>
        <color theme="1"/>
        <rFont val="Times New Roman"/>
        <family val="1"/>
      </rPr>
      <t>/ TJ</t>
    </r>
  </si>
  <si>
    <r>
      <t>t CO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/ t</t>
    </r>
  </si>
  <si>
    <t>Olio combustibile, IPCC, 1996</t>
  </si>
  <si>
    <t>Olio combustibile,  IPCC '06   media</t>
  </si>
  <si>
    <t>Carbone da vapore</t>
  </si>
  <si>
    <t>Carbone, IPCC 1996</t>
  </si>
  <si>
    <t>Carbone, IPCC 2006,         media</t>
  </si>
  <si>
    <t>minimo</t>
  </si>
  <si>
    <t>massimo</t>
  </si>
  <si>
    <r>
      <t>t CO</t>
    </r>
    <r>
      <rPr>
        <vertAlign val="subscript"/>
        <sz val="12"/>
        <color indexed="8"/>
        <rFont val="Times New Roman"/>
        <family val="1"/>
      </rPr>
      <t>2</t>
    </r>
    <r>
      <rPr>
        <sz val="12"/>
        <color indexed="8"/>
        <rFont val="Times New Roman"/>
        <family val="1"/>
      </rPr>
      <t xml:space="preserve"> / TJ</t>
    </r>
  </si>
  <si>
    <r>
      <t>t CO</t>
    </r>
    <r>
      <rPr>
        <vertAlign val="subscript"/>
        <sz val="12"/>
        <color indexed="8"/>
        <rFont val="Times New Roman"/>
        <family val="1"/>
      </rPr>
      <t>2</t>
    </r>
    <r>
      <rPr>
        <sz val="12"/>
        <color indexed="8"/>
        <rFont val="Times New Roman"/>
        <family val="1"/>
      </rPr>
      <t xml:space="preserve"> / t</t>
    </r>
  </si>
  <si>
    <r>
      <t>t CO</t>
    </r>
    <r>
      <rPr>
        <vertAlign val="subscript"/>
        <sz val="12"/>
        <color indexed="8"/>
        <rFont val="Times New Roman"/>
        <family val="1"/>
      </rPr>
      <t>2</t>
    </r>
    <r>
      <rPr>
        <sz val="12"/>
        <color indexed="8"/>
        <rFont val="Times New Roman"/>
        <family val="1"/>
      </rPr>
      <t xml:space="preserve"> / tep</t>
    </r>
  </si>
  <si>
    <t>1990-2004</t>
  </si>
  <si>
    <r>
      <t>t CO</t>
    </r>
    <r>
      <rPr>
        <vertAlign val="subscript"/>
        <sz val="12"/>
        <color indexed="8"/>
        <rFont val="Times New Roman"/>
        <family val="1"/>
      </rPr>
      <t>2</t>
    </r>
    <r>
      <rPr>
        <sz val="12"/>
        <color indexed="8"/>
        <rFont val="Times New Roman"/>
        <family val="1"/>
      </rPr>
      <t xml:space="preserve"> / 10</t>
    </r>
    <r>
      <rPr>
        <vertAlign val="superscript"/>
        <sz val="12"/>
        <color indexed="8"/>
        <rFont val="Times New Roman"/>
        <family val="1"/>
      </rPr>
      <t>3</t>
    </r>
    <r>
      <rPr>
        <sz val="12"/>
        <color indexed="8"/>
        <rFont val="Times New Roman"/>
        <family val="1"/>
      </rPr>
      <t xml:space="preserve"> std m</t>
    </r>
    <r>
      <rPr>
        <vertAlign val="superscript"/>
        <sz val="12"/>
        <color indexed="8"/>
        <rFont val="Times New Roman"/>
        <family val="1"/>
      </rPr>
      <t>3</t>
    </r>
  </si>
  <si>
    <t>1990-1999</t>
  </si>
  <si>
    <t>2000-2004</t>
  </si>
  <si>
    <t>Gas di altoforno</t>
  </si>
  <si>
    <t>Gas di acciaieria</t>
  </si>
  <si>
    <t>Idrocarburi pesanti per gassificazione</t>
  </si>
  <si>
    <t>1999-2005</t>
  </si>
  <si>
    <t>Gas di sintesi</t>
  </si>
  <si>
    <t>1990-2005</t>
  </si>
  <si>
    <t>Gas residui da processi chimici</t>
  </si>
  <si>
    <t>1990-2007</t>
  </si>
  <si>
    <t>Coke di petrolio (nelle raffinerie)</t>
  </si>
  <si>
    <t>CDR-CSS</t>
  </si>
  <si>
    <t>1990-2016</t>
  </si>
  <si>
    <r>
      <t>Emissioni di CO</t>
    </r>
    <r>
      <rPr>
        <i/>
        <vertAlign val="subscript"/>
        <sz val="12"/>
        <color theme="1"/>
        <rFont val="Times New Roman"/>
        <family val="1"/>
      </rPr>
      <t>2</t>
    </r>
    <r>
      <rPr>
        <i/>
        <sz val="12"/>
        <color theme="1"/>
        <rFont val="Times New Roman"/>
        <family val="1"/>
      </rPr>
      <t xml:space="preserve"> da produzione di energia elettrica dal settore termoelettrico per combustibile. 2023 stime Ispra su dati preliminari Terna.(1) </t>
    </r>
  </si>
  <si>
    <t>Combustibili</t>
  </si>
  <si>
    <r>
      <t>Mt CO</t>
    </r>
    <r>
      <rPr>
        <b/>
        <vertAlign val="subscript"/>
        <sz val="11"/>
        <color theme="1"/>
        <rFont val="Times New Roman"/>
        <family val="1"/>
      </rPr>
      <t>2</t>
    </r>
  </si>
  <si>
    <t>Gas naturale*</t>
  </si>
  <si>
    <t>Totale</t>
  </si>
  <si>
    <t>(1) Emissioni di CO2 riferite alla quota di combustibili per la produzione elettrica. Per tutti i calcoli inerenti le emissioni atmosferiche i combustibili sono raggruppati secondo classificazione Eurostat.</t>
  </si>
  <si>
    <t>* La quota di produzione elettrica da biometano nel 2017 e 2018 ha emissioni zero.</t>
  </si>
  <si>
    <r>
      <t>Emissioni di CO</t>
    </r>
    <r>
      <rPr>
        <i/>
        <vertAlign val="subscript"/>
        <sz val="12"/>
        <color theme="1"/>
        <rFont val="Times New Roman"/>
        <family val="1"/>
      </rPr>
      <t>2</t>
    </r>
    <r>
      <rPr>
        <i/>
        <sz val="12"/>
        <color theme="1"/>
        <rFont val="Times New Roman"/>
        <family val="1"/>
      </rPr>
      <t xml:space="preserve"> da produzione di calore dal settore termoelettrico per combustibile. 2023 stime Ispra su dati preliminari Terna.(2)</t>
    </r>
  </si>
  <si>
    <t>(2) Emissioni di CO2 riferite alla quota di combustibili per la produzione di calore. Per tutti i calcoli inerenti le emissioni atmosferiche i combustibili sono raggruppati secondo classificazione Eurostat.</t>
  </si>
  <si>
    <r>
      <t>Emissioni di CO</t>
    </r>
    <r>
      <rPr>
        <i/>
        <vertAlign val="subscript"/>
        <sz val="12"/>
        <color theme="1"/>
        <rFont val="Times New Roman"/>
        <family val="1"/>
      </rPr>
      <t>2</t>
    </r>
    <r>
      <rPr>
        <i/>
        <sz val="12"/>
        <color theme="1"/>
        <rFont val="Times New Roman"/>
        <family val="1"/>
      </rPr>
      <t xml:space="preserve"> dal settore elettrico per la produzione di energia elettrica e calore. 2023 stime Ispra su dati preliminari Terna.</t>
    </r>
  </si>
  <si>
    <r>
      <t>Emissioni di CO</t>
    </r>
    <r>
      <rPr>
        <i/>
        <vertAlign val="subscript"/>
        <sz val="12"/>
        <color theme="1"/>
        <rFont val="Times New Roman"/>
        <family val="1"/>
      </rPr>
      <t>2</t>
    </r>
    <r>
      <rPr>
        <i/>
        <sz val="12"/>
        <color theme="1"/>
        <rFont val="Times New Roman"/>
        <family val="1"/>
      </rPr>
      <t xml:space="preserve"> da produzione elettrica, emissioni evitate con produzione da fonti rinnovabili e emissioni teoriche senza fonti rinnovabili. 2023 stime Ispra su dati preliminari Terna.</t>
    </r>
  </si>
  <si>
    <t>Andamento delle emissioni da produzione termoelettrica per combustibile. 2023 stime Ispra su dati preliminari Terna.</t>
  </si>
  <si>
    <t>Variazione annuale della produzione termoelettrica e delle emissioni per combustibile (1990=100). 2023 stime Ispra su dati preliminari Terna.</t>
  </si>
  <si>
    <r>
      <t>Fattori di emissioni di anidride carbonica da produzione termoelettrica lorda per combustibile</t>
    </r>
    <r>
      <rPr>
        <sz val="12"/>
        <color theme="1"/>
        <rFont val="Times New Roman"/>
        <family val="1"/>
      </rPr>
      <t>.*</t>
    </r>
  </si>
  <si>
    <r>
      <t>g CO</t>
    </r>
    <r>
      <rPr>
        <b/>
        <vertAlign val="subscript"/>
        <sz val="12"/>
        <rFont val="Times New Roman"/>
        <family val="1"/>
      </rPr>
      <t>2</t>
    </r>
    <r>
      <rPr>
        <b/>
        <sz val="12"/>
        <rFont val="Times New Roman"/>
        <family val="1"/>
      </rPr>
      <t>/kWh lorda</t>
    </r>
  </si>
  <si>
    <t>Gas naturale + biometano</t>
  </si>
  <si>
    <t>* Emissioni di CO2 riferite alla quota di combustibili per la produzione elettrica. Nel 2017 e 2018 il fattore di emissione del gas naturale comprende la quota di produzione elettrica da biometano che non ha emissioni di anidride carbonica.</t>
  </si>
  <si>
    <t>Dati di produzione e consumo di energia elettrica. 2023 stime Ispra su dati preliminari Terna.</t>
  </si>
  <si>
    <t>Produzione lorda</t>
  </si>
  <si>
    <t>di cui da pompaggi</t>
  </si>
  <si>
    <t>Calore prodotto</t>
  </si>
  <si>
    <t>Servizi ausiliari</t>
  </si>
  <si>
    <t>Produzione netta</t>
  </si>
  <si>
    <t>Destinata a pompaggi</t>
  </si>
  <si>
    <t>Produzione destinata al consumo</t>
  </si>
  <si>
    <t>Saldo import/export</t>
  </si>
  <si>
    <t>Energia richiesta</t>
  </si>
  <si>
    <t>Perdite di rete</t>
  </si>
  <si>
    <t>Consumi elettrici</t>
  </si>
  <si>
    <t>Dati di autoproduzione e autoconsumo di energia elettrica. Stime di autoconsumo per il 2018 Ispra su dati Terna.</t>
  </si>
  <si>
    <t>Ipotesi di stima</t>
  </si>
  <si>
    <t>Autoproduzione</t>
  </si>
  <si>
    <t>quota rispetto alla media nazionale</t>
  </si>
  <si>
    <t xml:space="preserve">nessun contributo dell'import agli autoconsumi </t>
  </si>
  <si>
    <t>nessuna perdita di rete per gli autoproduttori</t>
  </si>
  <si>
    <t>autoconsumi attribuiti interamente all'industria</t>
  </si>
  <si>
    <r>
      <t>Fattori di emissione di CO</t>
    </r>
    <r>
      <rPr>
        <i/>
        <vertAlign val="subscript"/>
        <sz val="12"/>
        <color theme="1"/>
        <rFont val="Times New Roman"/>
        <family val="1"/>
      </rPr>
      <t>2</t>
    </r>
    <r>
      <rPr>
        <i/>
        <sz val="12"/>
        <color theme="1"/>
        <rFont val="Times New Roman"/>
        <family val="1"/>
      </rPr>
      <t xml:space="preserve"> per la produzione elettrica, produzione di calore e dei consumi elettrici. 2023 stime preliminari Ispra.</t>
    </r>
  </si>
  <si>
    <t>Anno</t>
  </si>
  <si>
    <t>Produzione termoelettrica lorda
(solo combustibili fossili)</t>
  </si>
  <si>
    <r>
      <t>Produzione termoelettrica lorda</t>
    </r>
    <r>
      <rPr>
        <b/>
        <vertAlign val="superscript"/>
        <sz val="12"/>
        <rFont val="Times New Roman"/>
        <family val="1"/>
      </rPr>
      <t>1</t>
    </r>
  </si>
  <si>
    <r>
      <t>Produzione elettrica lorda</t>
    </r>
    <r>
      <rPr>
        <b/>
        <vertAlign val="superscript"/>
        <sz val="12"/>
        <rFont val="Times New Roman"/>
        <family val="1"/>
      </rPr>
      <t>2</t>
    </r>
  </si>
  <si>
    <r>
      <t>Produzione termoelettrica lorda e calore</t>
    </r>
    <r>
      <rPr>
        <b/>
        <vertAlign val="superscript"/>
        <sz val="12"/>
        <rFont val="Times New Roman"/>
        <family val="1"/>
      </rPr>
      <t>1,3</t>
    </r>
  </si>
  <si>
    <r>
      <t>Produzione elettrica lorda e calore</t>
    </r>
    <r>
      <rPr>
        <b/>
        <vertAlign val="superscript"/>
        <sz val="12"/>
        <rFont val="Times New Roman"/>
        <family val="1"/>
      </rPr>
      <t>2,3</t>
    </r>
  </si>
  <si>
    <r>
      <t>Produzione di calore</t>
    </r>
    <r>
      <rPr>
        <b/>
        <vertAlign val="superscript"/>
        <sz val="12"/>
        <rFont val="Times New Roman"/>
        <family val="1"/>
      </rPr>
      <t>3</t>
    </r>
  </si>
  <si>
    <r>
      <t>g CO</t>
    </r>
    <r>
      <rPr>
        <b/>
        <vertAlign val="subscript"/>
        <sz val="12"/>
        <rFont val="Times New Roman"/>
        <family val="1"/>
      </rPr>
      <t>2</t>
    </r>
    <r>
      <rPr>
        <b/>
        <sz val="12"/>
        <rFont val="Times New Roman"/>
        <family val="1"/>
      </rPr>
      <t>/kWh</t>
    </r>
  </si>
  <si>
    <t>2023*</t>
  </si>
  <si>
    <r>
      <rPr>
        <vertAlign val="superscript"/>
        <sz val="12"/>
        <rFont val="Times New Roman"/>
        <family val="1"/>
      </rPr>
      <t>1</t>
    </r>
    <r>
      <rPr>
        <sz val="12"/>
        <rFont val="Times New Roman"/>
        <family val="1"/>
      </rPr>
      <t xml:space="preserve"> comprensiva della quota di elettricità prodotta da bioenergie</t>
    </r>
  </si>
  <si>
    <r>
      <rPr>
        <vertAlign val="superscript"/>
        <sz val="12"/>
        <rFont val="Times New Roman"/>
        <family val="1"/>
      </rPr>
      <t>2</t>
    </r>
    <r>
      <rPr>
        <sz val="12"/>
        <rFont val="Times New Roman"/>
        <family val="1"/>
      </rPr>
      <t xml:space="preserve"> al netto di apporti da pompaggio</t>
    </r>
  </si>
  <si>
    <r>
      <rPr>
        <vertAlign val="superscript"/>
        <sz val="12"/>
        <rFont val="Times New Roman"/>
        <family val="1"/>
      </rPr>
      <t>3</t>
    </r>
    <r>
      <rPr>
        <sz val="12"/>
        <rFont val="Times New Roman"/>
        <family val="1"/>
      </rPr>
      <t xml:space="preserve"> considerate anche le emissioni di CO2 per la produzione di calore (calore convertito in kWh)</t>
    </r>
  </si>
  <si>
    <r>
      <t>Andamento del fattore di emissione di CO</t>
    </r>
    <r>
      <rPr>
        <i/>
        <vertAlign val="subscript"/>
        <sz val="12"/>
        <color theme="1"/>
        <rFont val="Times New Roman"/>
        <family val="1"/>
      </rPr>
      <t>2</t>
    </r>
    <r>
      <rPr>
        <i/>
        <sz val="12"/>
        <color theme="1"/>
        <rFont val="Times New Roman"/>
        <family val="1"/>
      </rPr>
      <t xml:space="preserve"> in grammi per kWh elettrico prodotto (lordo) e consumato. 
La produzione termoelettrica comprende anche la generazione da biomasse, bioliquidi e biogas.
Nella produzione elettrica totale è compresa la generazione elettrica da fonti rinnovabili.
Nei consumi elettrici sono considerate le perdite di rete, l'energia richiesta dai servizi ausiliari e la quota di energia elettrica importata.
2023 stime preliminari Ispra.</t>
    </r>
  </si>
  <si>
    <t>Fattori di emissioni di anidride carbonica da produzione termoelettrica lorda per combustibile.</t>
  </si>
  <si>
    <t>COMBUSTIBILI</t>
  </si>
  <si>
    <r>
      <t>g 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/ kWh lorda</t>
    </r>
  </si>
  <si>
    <t>CARBONE ESTERO</t>
  </si>
  <si>
    <t>CARBONE NAZIONALE</t>
  </si>
  <si>
    <t>LIGNITE</t>
  </si>
  <si>
    <t>CARBONE SUB-BITUMINOSO</t>
  </si>
  <si>
    <t>GAS NATURALE</t>
  </si>
  <si>
    <t>Gas Naturale</t>
  </si>
  <si>
    <t>-</t>
  </si>
  <si>
    <t>Gas Derivati</t>
  </si>
  <si>
    <t>ALTRI COMBUSTIBILI</t>
  </si>
  <si>
    <t>ALTRI COMBUSTIBILI GASSOSI</t>
  </si>
  <si>
    <t>ALTRI COMBUSTIBILI, SOLIDI</t>
  </si>
  <si>
    <t>CHEROSENE</t>
  </si>
  <si>
    <t>COKE DI PETROLIO</t>
  </si>
  <si>
    <t>DISTILLATI LEGGERI</t>
  </si>
  <si>
    <t>GAS DI PETROLIO LIQUEFATTO</t>
  </si>
  <si>
    <t>GAS DI RAFFINERIA</t>
  </si>
  <si>
    <t>GASOLIO</t>
  </si>
  <si>
    <t>NAFTA</t>
  </si>
  <si>
    <t>GAS DA ESTRAZIONE</t>
  </si>
  <si>
    <t>GAS RESIDUI DI PROCESSI CHIMICI</t>
  </si>
  <si>
    <t>OLIO COMBUSTIBILE</t>
  </si>
  <si>
    <t>ORIMULSION</t>
  </si>
  <si>
    <t>PETROLIO GREZZO</t>
  </si>
  <si>
    <t>Prodotti Petroliferi</t>
  </si>
  <si>
    <t>RSU / RSAU, RIFIUTI SOLIDI URBANI O ASSIMILABILI [1]</t>
  </si>
  <si>
    <t>ALTRI COMBUSTIBILI (compresi rifiuti bio-degradabili, biogas e biomasse di origine vegetale)</t>
  </si>
  <si>
    <t>TOTALE COMBUSTIBILI FOSSILI</t>
  </si>
  <si>
    <t>TOTALE COMBUSTIBILI[2]</t>
  </si>
  <si>
    <t>TOTALE TERMOELETTRICO (+VAPORE ENDOGENO E ALTRE FONTI DI CALORE) [3]</t>
  </si>
  <si>
    <t>Totale E.E. (+altre FER) [4]</t>
  </si>
  <si>
    <t xml:space="preserve">[1] Il fattore emissivo è dimezzato in quanto il 50% del combustibile è rappresentato da rifiuti </t>
  </si>
  <si>
    <t>[2] Nel totale da combustibili è considerata la combustione delle biomasse che formalmente rappresentano delle fonti rinnovabili con bilancio emissivo pari a zero.</t>
  </si>
  <si>
    <t>[3] Nel totale termoelettrico è considerata l’energia geotermica (vapore) che rappresenta una fonte rinnovabile con bilancio emissivo pari a zero.</t>
  </si>
  <si>
    <t>[4] Si considera il contributo della fonte idroelettrica, eolica e fotovoltaica.</t>
  </si>
  <si>
    <t>Fattori di emissione per la produzione termoelettrica lorda per tipologia di impianto e tipologia di combustibile. Classificazione dei combustibili secondo Terna.</t>
  </si>
  <si>
    <t>Altri solidi</t>
  </si>
  <si>
    <t>Altri gassosi</t>
  </si>
  <si>
    <t>g CO2/kWh</t>
  </si>
  <si>
    <t>Impianti non cogenerativi</t>
  </si>
  <si>
    <t>a combustione interna (CI)</t>
  </si>
  <si>
    <t>a turbine a gas (TG)</t>
  </si>
  <si>
    <t>a vapore a condensazione (C)</t>
  </si>
  <si>
    <t>a ciclo combinato (CC)</t>
  </si>
  <si>
    <t>ripotenziato (RP)</t>
  </si>
  <si>
    <t>a celle combustibili (CEL)</t>
  </si>
  <si>
    <t>Impianti cogenerativi</t>
  </si>
  <si>
    <t>a combustione interna (CIC)</t>
  </si>
  <si>
    <t>a turbine a gas (TGC)</t>
  </si>
  <si>
    <t>a ciclo combinato (CCC)</t>
  </si>
  <si>
    <t>a vapore a contropressione (CPC)</t>
  </si>
  <si>
    <t>a vapore a condensazione con spillamento (CSC)</t>
  </si>
  <si>
    <t>a celle combustibili con cogenerazione (CEC)</t>
  </si>
  <si>
    <t>Fattori di emissione per produzione lorda di energia elettrica e calore delle centrali cogenerative per tipologia di impianto e tipologia di combustibile. Classificazione dei combustibili secondo Terna.</t>
  </si>
  <si>
    <t>g CO2/kWh (elettricità e calore)</t>
  </si>
  <si>
    <t>a celle combustibile (CEC)</t>
  </si>
  <si>
    <t>g CO2/kWh (calore)</t>
  </si>
  <si>
    <t>I dati riportati in questo foglio per CH4, N2O e per gli altri contaminanti atmosferici si riferiscono alla submission 2023* (dati al 2021). I dati del 2022 di CH4 e N2O sono stime preliminari.</t>
  </si>
  <si>
    <t>Emissioni di gas serra dal settore elettrico per la produzione di energia elettrica e calore. Le emissioni storiche possono essere soggette a revisioni.</t>
  </si>
  <si>
    <t>Stima di emissioni di gas serra dal settore elettrico per la produzione di energia elettrica.</t>
  </si>
  <si>
    <t>Gas serra</t>
  </si>
  <si>
    <t>2023p</t>
  </si>
  <si>
    <r>
      <t>Mt CO</t>
    </r>
    <r>
      <rPr>
        <b/>
        <vertAlign val="subscript"/>
        <sz val="12"/>
        <color theme="1"/>
        <rFont val="Times New Roman"/>
        <family val="1"/>
      </rPr>
      <t>2eq</t>
    </r>
  </si>
  <si>
    <r>
      <t>Anidride carbonica - CO</t>
    </r>
    <r>
      <rPr>
        <b/>
        <vertAlign val="subscript"/>
        <sz val="12"/>
        <color theme="1"/>
        <rFont val="Times New Roman"/>
        <family val="1"/>
      </rPr>
      <t>2</t>
    </r>
  </si>
  <si>
    <t>Anidride carbonica - CO2</t>
  </si>
  <si>
    <r>
      <t>Metano - CH</t>
    </r>
    <r>
      <rPr>
        <b/>
        <vertAlign val="subscript"/>
        <sz val="12"/>
        <color theme="1"/>
        <rFont val="Times New Roman"/>
        <family val="1"/>
      </rPr>
      <t>4</t>
    </r>
  </si>
  <si>
    <t>Metano - CH4</t>
  </si>
  <si>
    <r>
      <t>Protossido di azoto - N</t>
    </r>
    <r>
      <rPr>
        <b/>
        <vertAlign val="subscript"/>
        <sz val="12"/>
        <color theme="1"/>
        <rFont val="Times New Roman"/>
        <family val="1"/>
      </rPr>
      <t>2</t>
    </r>
    <r>
      <rPr>
        <b/>
        <sz val="12"/>
        <color theme="1"/>
        <rFont val="Times New Roman"/>
        <family val="1"/>
      </rPr>
      <t>O</t>
    </r>
  </si>
  <si>
    <t>Protossido di azoto - N2O</t>
  </si>
  <si>
    <t>GHG</t>
  </si>
  <si>
    <t>* Trasmessa a UNFCCC entro il 15 aprile 2023.</t>
  </si>
  <si>
    <t>Emissioni di contaminanti atmosferici dal settore elettrico per la produzione di energia elettrica e calore.</t>
  </si>
  <si>
    <t>Contaminanti atmosferici</t>
  </si>
  <si>
    <t>kt</t>
  </si>
  <si>
    <r>
      <t>Ossidi di azoto - NO</t>
    </r>
    <r>
      <rPr>
        <b/>
        <vertAlign val="subscript"/>
        <sz val="12"/>
        <color theme="1"/>
        <rFont val="Times New Roman"/>
        <family val="1"/>
      </rPr>
      <t>x</t>
    </r>
  </si>
  <si>
    <r>
      <t>Ossidi di zolfo - SO</t>
    </r>
    <r>
      <rPr>
        <b/>
        <vertAlign val="subscript"/>
        <sz val="12"/>
        <color theme="1"/>
        <rFont val="Times New Roman"/>
        <family val="1"/>
      </rPr>
      <t>x</t>
    </r>
  </si>
  <si>
    <t>Composti organici volatili non metanici - COVNM</t>
  </si>
  <si>
    <t>Monossido di carbonio - CO</t>
  </si>
  <si>
    <r>
      <t>Ammoniaca - NH</t>
    </r>
    <r>
      <rPr>
        <b/>
        <vertAlign val="subscript"/>
        <sz val="12"/>
        <color theme="1"/>
        <rFont val="Times New Roman"/>
        <family val="1"/>
      </rPr>
      <t>3</t>
    </r>
  </si>
  <si>
    <r>
      <t>Materiale particolato - PM</t>
    </r>
    <r>
      <rPr>
        <b/>
        <vertAlign val="subscript"/>
        <sz val="12"/>
        <color theme="1"/>
        <rFont val="Times New Roman"/>
        <family val="1"/>
      </rPr>
      <t>10</t>
    </r>
  </si>
  <si>
    <t>Fattori di emissione di gas serra dal settore elettrico per la produzione lorda di energia elettrica e calore.</t>
  </si>
  <si>
    <t>Stima dei fattori di emissione di gas serra dal settore elettrico per la produzione lorda di energia elettrica al netto dai pompaggi.</t>
  </si>
  <si>
    <t>g CO2eq/kWh*</t>
  </si>
  <si>
    <t>g CO2eq/kWh</t>
  </si>
  <si>
    <t>* energia elettrica totale al netto dai pompaggi + calore in kWh</t>
  </si>
  <si>
    <t>Fattori di emissioni di contaminanti atmosferici dal settore elettrico per la produzione lorda di energia elettrica e calore.</t>
  </si>
  <si>
    <t>Stima dei fattori di emissione di gas serra dal settore elettrico per il consumo elettrico.</t>
  </si>
  <si>
    <t>mg/kWh*</t>
  </si>
  <si>
    <t>p - stime provvisorie</t>
  </si>
  <si>
    <t>Consumo di energia destinata alla produzione elettrica per tipologia di impianto e tipologia di combustibile. Classificazione dei combustibili secondo Terna.</t>
  </si>
  <si>
    <t>ktep</t>
  </si>
  <si>
    <t>Consumo di energia delle centrali cogenerative per tipologia di impianto e tipologia di combustibile. Classificazione dei combustibili secondo Terna.</t>
  </si>
  <si>
    <t>Produzione di calore delle centrali cogenerative e rendimento termico per tipologia di impianto e tipologia di combustibile. Classificazione dei combustibili secondo Terna.</t>
  </si>
  <si>
    <t>Rendimento termico</t>
  </si>
  <si>
    <t>Consumi energetici e rendimenti del parco termoelettrico. (2022, stime preliminari)</t>
  </si>
  <si>
    <t>Consumi specifici - centrali non cogenerative (Mcal/kWh elettrici)</t>
  </si>
  <si>
    <t>Consumi specifici - centrali cogenerative (Mcal/kWh elettrici)</t>
  </si>
  <si>
    <t>Consumo di energia - parco termoelettrico (ktep)</t>
  </si>
  <si>
    <t>- centrali cogenerative</t>
  </si>
  <si>
    <t>- per produzione elettrica</t>
  </si>
  <si>
    <t>- per produzione di calore</t>
  </si>
  <si>
    <t xml:space="preserve"> - centrali non cogenerative</t>
  </si>
  <si>
    <t>Consumo di energia per la produzione elettrica</t>
  </si>
  <si>
    <t>Rend. elettrico - centrali cogenerative</t>
  </si>
  <si>
    <t>Electricity efficiency - CHP</t>
  </si>
  <si>
    <t>Rend. elettrico equivalente - centrali cogenerative</t>
  </si>
  <si>
    <t>Equivalent electrical efficiency - CHP</t>
  </si>
  <si>
    <t>Rend. totale - centrali cogenerative</t>
  </si>
  <si>
    <t>Total efficiency - CHP</t>
  </si>
  <si>
    <t>Rend. elettrico - centrali non cogenerative</t>
  </si>
  <si>
    <t>Electricity efficiency - No CHP</t>
  </si>
  <si>
    <t>Rend. elettrico - parco termoelettrico</t>
  </si>
  <si>
    <t>Electricity efficiency - Power plants</t>
  </si>
  <si>
    <t>Rend. elettrico equivalente - parco termoelettrico</t>
  </si>
  <si>
    <t>Equivalent electrical efficiency - Power plants</t>
  </si>
  <si>
    <t>Rend. totale - parco termoelettrico</t>
  </si>
  <si>
    <t>Total efficiency - Power plants</t>
  </si>
  <si>
    <t>Rendimento elettrico, rendimento totale ed efficienza di recupero termico per tipologia di impianto e tipologia di combustibile. Per gli impianti cogenerativi e per l'intero parco termoelettrico è riportato il rendimento elettrico equivalente. Classificazione dei combustibili secondo Terna.</t>
  </si>
  <si>
    <t>Rendimento elettrico</t>
  </si>
  <si>
    <t>Rendimento totale</t>
  </si>
  <si>
    <t>Efficienza di recupero termico (calore utile/calore prodotto)</t>
  </si>
  <si>
    <t>Emissioni di CO2</t>
  </si>
  <si>
    <t>Emissioni evitate</t>
  </si>
  <si>
    <t>Emissioni teoriche senza FER</t>
  </si>
  <si>
    <t/>
  </si>
  <si>
    <t>TITOLO</t>
  </si>
  <si>
    <t>Fattori di emissione per la produzione ed il consumo di energia elettrica in Italia</t>
  </si>
  <si>
    <t>PERIODO DI RIFERIMENTO</t>
  </si>
  <si>
    <t>1990-2022</t>
  </si>
  <si>
    <t>ABSTRACT</t>
  </si>
  <si>
    <t>AUTORE</t>
  </si>
  <si>
    <t>ISPRA</t>
  </si>
  <si>
    <t>DATA DI PUBBLICAZIONE</t>
  </si>
  <si>
    <t>SITO WEB</t>
  </si>
  <si>
    <t>https://emissioni.sina.isprambiente.it</t>
  </si>
  <si>
    <t>28.02.2024</t>
  </si>
  <si>
    <t xml:space="preserve">Serie storica dei fattori di emissione nazionali (1990-2022) per la produzione ed il consumo di elettricità.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</si>
</sst>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3" formatCode="_-* #,##0.00_-;\-* #,##0.00_-;_-* &quot;-&quot;??_-;_-@_-"/>
    <numFmt numFmtId="164" formatCode="#,##0.0"/>
    <numFmt numFmtId="165" formatCode="_(* #,##0.00_);_(* \(#,##0.00\);_(* &quot;-&quot;??_);_(@_)"/>
    <numFmt numFmtId="166" formatCode="_(* #,##0.0_);_(* \(#,##0.0\);_(* &quot;-&quot;??_);_(@_)"/>
    <numFmt numFmtId="167" formatCode="_-* #,##0.0_-;\-* #,##0.0_-;_-* &quot;-&quot;??_-;_-@_-"/>
    <numFmt numFmtId="168" formatCode="_-* #,##0.000_-;\-* #,##0.000_-;_-* &quot;-&quot;??_-;_-@_-"/>
    <numFmt numFmtId="169" formatCode="0.0"/>
    <numFmt numFmtId="170" formatCode="_(* #,##0.000_);_(* \(#,##0.000\);_(* &quot;-&quot;??_);_(@_)"/>
    <numFmt numFmtId="171" formatCode="0.0000"/>
    <numFmt numFmtId="172" formatCode="0.0%"/>
    <numFmt numFmtId="173" formatCode="0.000"/>
    <numFmt numFmtId="174" formatCode="_(* #,##0.0000000_);_(* \(#,##0.0000000\);_(* &quot;-&quot;??_);_(@_)"/>
    <numFmt numFmtId="175" formatCode="0.0000000"/>
    <numFmt numFmtId="176" formatCode="#,##0.000"/>
    <numFmt numFmtId="177" formatCode="_-* #,##0.0\ _€_-;\-* #,##0.0\ _€_-;_-* &quot;-&quot;??\ _€_-;_-@_-"/>
    <numFmt numFmtId="178" formatCode="_(* #,##0.0000_);_(* \(#,##0.0000\);_(* &quot;-&quot;??_);_(@_)"/>
    <numFmt numFmtId="179" formatCode="_-* #,##0.0_-;\-* #,##0.0_-;_-* &quot;-&quot;?_-;_-@_-"/>
    <numFmt numFmtId="180" formatCode="_(* #,##0.0_);_(* \(#,##0.0\);_(* &quot;-&quot;?_);_(@_)"/>
    <numFmt numFmtId="181" formatCode="_(* #,##0_);_(* \(#,##0\);_(* &quot;-&quot;??_);_(@_)"/>
    <numFmt numFmtId="182" formatCode="_-* #,##0.00\ _€_-;\-* #,##0.00\ _€_-;_-* &quot;-&quot;??\ _€_-;_-@_-"/>
    <numFmt numFmtId="183" formatCode="_-* #,##0.0\ _€_-;\-* #,##0.0\ _€_-;_-* &quot;-&quot;?\ _€_-;_-@_-"/>
    <numFmt numFmtId="184" formatCode="#,##0.0000"/>
    <numFmt numFmtId="185" formatCode="_-* #,##0_-;\-* #,##0_-;_-* &quot;-&quot;??_-;_-@_-"/>
    <numFmt numFmtId="186" formatCode="_-* #,##0.000\ _€_-;\-* #,##0.000\ _€_-;_-* &quot;-&quot;??\ _€_-;_-@_-"/>
    <numFmt numFmtId="187" formatCode="_(* #,##0.000000_);_(* \(#,##0.000000\);_(* &quot;-&quot;??_);_(@_)"/>
  </numFmts>
  <fonts count="69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2"/>
      <color rgb="FF000000"/>
      <name val="Times New Roman"/>
      <family val="1"/>
    </font>
    <font>
      <u/>
      <sz val="11"/>
      <color theme="10"/>
      <name val="Calibri"/>
      <family val="2"/>
    </font>
    <font>
      <i/>
      <u/>
      <sz val="12"/>
      <color theme="10"/>
      <name val="Times New Roman"/>
      <family val="1"/>
    </font>
    <font>
      <b/>
      <u/>
      <sz val="12"/>
      <color theme="10"/>
      <name val="Times New Roman"/>
      <family val="1"/>
    </font>
    <font>
      <u/>
      <sz val="12"/>
      <color theme="10"/>
      <name val="Times New Roman"/>
      <family val="1"/>
    </font>
    <font>
      <sz val="12"/>
      <color theme="1"/>
      <name val="Times New Roman"/>
      <family val="1"/>
    </font>
    <font>
      <sz val="12"/>
      <color theme="1"/>
      <name val="Times"/>
      <family val="1"/>
    </font>
    <font>
      <i/>
      <sz val="12"/>
      <color theme="1"/>
      <name val="Times"/>
      <family val="1"/>
    </font>
    <font>
      <sz val="10"/>
      <color rgb="FF00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rgb="FF333333"/>
      <name val="Arial"/>
      <family val="2"/>
    </font>
    <font>
      <b/>
      <sz val="12"/>
      <name val="Times"/>
      <family val="1"/>
    </font>
    <font>
      <b/>
      <i/>
      <sz val="12"/>
      <name val="Times"/>
      <family val="1"/>
    </font>
    <font>
      <sz val="12"/>
      <name val="Times"/>
      <family val="1"/>
    </font>
    <font>
      <i/>
      <sz val="12"/>
      <name val="Times"/>
      <family val="1"/>
    </font>
    <font>
      <sz val="10"/>
      <color rgb="FF000000"/>
      <name val="Verdana"/>
      <family val="2"/>
    </font>
    <font>
      <i/>
      <sz val="11"/>
      <color theme="1"/>
      <name val="Aptos Narrow"/>
      <family val="2"/>
      <scheme val="minor"/>
    </font>
    <font>
      <i/>
      <sz val="12"/>
      <color theme="1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i/>
      <sz val="10"/>
      <name val="Arial"/>
      <family val="2"/>
    </font>
    <font>
      <i/>
      <sz val="12"/>
      <name val="Times New Roman"/>
      <family val="1"/>
    </font>
    <font>
      <sz val="10"/>
      <name val="Arial"/>
      <family val="2"/>
    </font>
    <font>
      <sz val="12"/>
      <name val="Times New Roman"/>
      <family val="1"/>
    </font>
    <font>
      <b/>
      <sz val="12"/>
      <color theme="1"/>
      <name val="Times New Roman"/>
      <family val="1"/>
    </font>
    <font>
      <b/>
      <vertAlign val="subscript"/>
      <sz val="12"/>
      <name val="Times New Roman"/>
      <family val="1"/>
    </font>
    <font>
      <b/>
      <sz val="12"/>
      <color theme="1"/>
      <name val="Times"/>
      <family val="1"/>
    </font>
    <font>
      <vertAlign val="subscript"/>
      <sz val="12"/>
      <color theme="1"/>
      <name val="Times New Roman"/>
      <family val="1"/>
    </font>
    <font>
      <vertAlign val="superscript"/>
      <sz val="12"/>
      <color theme="1"/>
      <name val="Times New Roman"/>
      <family val="1"/>
    </font>
    <font>
      <vertAlign val="subscript"/>
      <sz val="12"/>
      <color indexed="8"/>
      <name val="Times New Roman"/>
      <family val="1"/>
    </font>
    <font>
      <sz val="12"/>
      <color indexed="8"/>
      <name val="Times New Roman"/>
      <family val="1"/>
    </font>
    <font>
      <vertAlign val="superscript"/>
      <sz val="12"/>
      <color indexed="8"/>
      <name val="Times New Roman"/>
      <family val="1"/>
    </font>
    <font>
      <sz val="10"/>
      <color theme="1"/>
      <name val="Times New Roman"/>
      <family val="1"/>
    </font>
    <font>
      <sz val="11"/>
      <color theme="1"/>
      <name val="Times"/>
      <family val="1"/>
    </font>
    <font>
      <i/>
      <vertAlign val="subscript"/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  <font>
      <b/>
      <i/>
      <sz val="11"/>
      <name val="Times New Roman"/>
      <family val="1"/>
    </font>
    <font>
      <b/>
      <vertAlign val="subscript"/>
      <sz val="11"/>
      <color theme="1"/>
      <name val="Times New Roman"/>
      <family val="1"/>
    </font>
    <font>
      <i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sz val="11"/>
      <color theme="1"/>
      <name val="Times"/>
      <family val="1"/>
    </font>
    <font>
      <b/>
      <vertAlign val="superscript"/>
      <sz val="12"/>
      <name val="Times New Roman"/>
      <family val="1"/>
    </font>
    <font>
      <vertAlign val="superscript"/>
      <sz val="12"/>
      <name val="Times New Roman"/>
      <family val="1"/>
    </font>
    <font>
      <b/>
      <sz val="10"/>
      <name val="Arial"/>
      <family val="2"/>
    </font>
    <font>
      <b/>
      <vertAlign val="subscript"/>
      <sz val="10"/>
      <name val="Arial"/>
      <family val="2"/>
    </font>
    <font>
      <sz val="11"/>
      <name val="Aptos Narrow"/>
      <family val="2"/>
      <scheme val="minor"/>
    </font>
    <font>
      <sz val="11"/>
      <name val="Times New Roman"/>
      <family val="1"/>
    </font>
    <font>
      <b/>
      <vertAlign val="subscript"/>
      <sz val="12"/>
      <color theme="1"/>
      <name val="Times New Roman"/>
      <family val="1"/>
    </font>
    <font>
      <sz val="12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sz val="12"/>
      <name val="Aptos Narrow"/>
      <family val="2"/>
      <scheme val="minor"/>
    </font>
    <font>
      <b/>
      <i/>
      <sz val="12"/>
      <color theme="1"/>
      <name val="Aptos Narrow"/>
      <family val="2"/>
      <scheme val="minor"/>
    </font>
    <font>
      <i/>
      <sz val="11"/>
      <name val="Aptos Narrow"/>
      <family val="2"/>
      <scheme val="minor"/>
    </font>
    <font>
      <i/>
      <sz val="10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color theme="1"/>
      <name val="Titillium Web Regular"/>
    </font>
    <font>
      <sz val="11"/>
      <color rgb="FF87A1D3"/>
      <name val="Titillium Web Regular"/>
    </font>
    <font>
      <b/>
      <sz val="24"/>
      <color theme="0"/>
      <name val="Titillium Web Regular"/>
    </font>
    <font>
      <sz val="28"/>
      <color theme="0"/>
      <name val="Titillium Web Regular"/>
    </font>
    <font>
      <sz val="18"/>
      <color theme="0"/>
      <name val="Titillium Web Regular"/>
    </font>
    <font>
      <sz val="14"/>
      <color theme="0"/>
      <name val="Titillium Web Regular"/>
    </font>
    <font>
      <u/>
      <sz val="14"/>
      <color theme="0"/>
      <name val="Titillium Web Regular"/>
    </font>
    <font>
      <u/>
      <sz val="11"/>
      <color theme="10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254368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EBEBEB"/>
      </bottom>
      <diagonal/>
    </border>
    <border>
      <left style="thin">
        <color rgb="FFEBEBEB"/>
      </left>
      <right style="medium">
        <color indexed="64"/>
      </right>
      <top style="medium">
        <color indexed="64"/>
      </top>
      <bottom style="thin">
        <color rgb="FFEBEBEB"/>
      </bottom>
      <diagonal/>
    </border>
    <border>
      <left style="medium">
        <color indexed="64"/>
      </left>
      <right style="medium">
        <color indexed="64"/>
      </right>
      <top style="thin">
        <color rgb="FFEBEBEB"/>
      </top>
      <bottom style="thin">
        <color rgb="FFEBEBEB"/>
      </bottom>
      <diagonal/>
    </border>
    <border>
      <left style="thin">
        <color rgb="FFEBEBEB"/>
      </left>
      <right style="medium">
        <color indexed="64"/>
      </right>
      <top style="thin">
        <color rgb="FFEBEBEB"/>
      </top>
      <bottom style="thin">
        <color rgb="FFEBEBEB"/>
      </bottom>
      <diagonal/>
    </border>
    <border>
      <left style="medium">
        <color indexed="64"/>
      </left>
      <right style="medium">
        <color indexed="64"/>
      </right>
      <top style="thin">
        <color rgb="FFEBEBEB"/>
      </top>
      <bottom style="medium">
        <color indexed="64"/>
      </bottom>
      <diagonal/>
    </border>
    <border>
      <left style="thin">
        <color rgb="FFEBEBEB"/>
      </left>
      <right style="medium">
        <color indexed="64"/>
      </right>
      <top style="thin">
        <color rgb="FFEBEBEB"/>
      </top>
      <bottom style="medium">
        <color indexed="64"/>
      </bottom>
      <diagonal/>
    </border>
    <border>
      <left/>
      <right style="medium">
        <color indexed="64"/>
      </right>
      <top style="thin">
        <color rgb="FFEBEBEB"/>
      </top>
      <bottom style="thin">
        <color rgb="FFEBEBEB"/>
      </bottom>
      <diagonal/>
    </border>
    <border>
      <left style="thin">
        <color rgb="FFEBEBEB"/>
      </left>
      <right style="medium">
        <color indexed="64"/>
      </right>
      <top/>
      <bottom style="thin">
        <color rgb="FFEBEBEB"/>
      </bottom>
      <diagonal/>
    </border>
    <border>
      <left/>
      <right style="medium">
        <color indexed="64"/>
      </right>
      <top/>
      <bottom style="thin">
        <color rgb="FFEBEBEB"/>
      </bottom>
      <diagonal/>
    </border>
    <border>
      <left style="medium">
        <color indexed="64"/>
      </left>
      <right style="medium">
        <color indexed="64"/>
      </right>
      <top style="thin">
        <color rgb="FFEBEBEB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EBEBEB"/>
      </left>
      <right style="medium">
        <color indexed="64"/>
      </right>
      <top style="thin">
        <color rgb="FFEBEBEB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EBEBEB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68" fillId="0" borderId="0" applyNumberFormat="0" applyFill="0" applyBorder="0" applyAlignment="0" applyProtection="0"/>
  </cellStyleXfs>
  <cellXfs count="479">
    <xf numFmtId="0" fontId="0" fillId="0" borderId="0" xfId="0"/>
    <xf numFmtId="0" fontId="3" fillId="0" borderId="0" xfId="0" applyFont="1"/>
    <xf numFmtId="0" fontId="5" fillId="0" borderId="0" xfId="3" applyFont="1" applyAlignment="1" applyProtection="1"/>
    <xf numFmtId="0" fontId="6" fillId="0" borderId="0" xfId="3" applyFont="1" applyAlignment="1" applyProtection="1">
      <alignment vertical="top"/>
    </xf>
    <xf numFmtId="0" fontId="7" fillId="0" borderId="0" xfId="3" applyFont="1" applyAlignment="1" applyProtection="1"/>
    <xf numFmtId="0" fontId="4" fillId="0" borderId="0" xfId="3" applyAlignment="1" applyProtection="1"/>
    <xf numFmtId="0" fontId="8" fillId="0" borderId="0" xfId="0" applyFont="1"/>
    <xf numFmtId="0" fontId="4" fillId="0" borderId="0" xfId="3" applyAlignment="1" applyProtection="1">
      <alignment horizontal="left"/>
    </xf>
    <xf numFmtId="0" fontId="7" fillId="0" borderId="0" xfId="3" applyFont="1" applyAlignment="1" applyProtection="1">
      <alignment vertical="top"/>
    </xf>
    <xf numFmtId="0" fontId="9" fillId="0" borderId="0" xfId="0" applyFont="1"/>
    <xf numFmtId="0" fontId="2" fillId="0" borderId="0" xfId="0" applyFont="1"/>
    <xf numFmtId="49" fontId="12" fillId="0" borderId="1" xfId="4" applyNumberFormat="1" applyFont="1" applyBorder="1" applyAlignment="1">
      <alignment horizontal="left"/>
    </xf>
    <xf numFmtId="49" fontId="13" fillId="0" borderId="2" xfId="4" applyNumberFormat="1" applyFont="1" applyBorder="1" applyAlignment="1">
      <alignment horizontal="left"/>
    </xf>
    <xf numFmtId="0" fontId="12" fillId="0" borderId="3" xfId="4" applyFont="1" applyBorder="1" applyAlignment="1">
      <alignment horizontal="left"/>
    </xf>
    <xf numFmtId="49" fontId="13" fillId="0" borderId="4" xfId="4" applyNumberFormat="1" applyFont="1" applyBorder="1" applyAlignment="1">
      <alignment horizontal="left"/>
    </xf>
    <xf numFmtId="0" fontId="12" fillId="0" borderId="5" xfId="4" applyFont="1" applyBorder="1" applyAlignment="1">
      <alignment horizontal="left"/>
    </xf>
    <xf numFmtId="49" fontId="14" fillId="0" borderId="6" xfId="4" applyNumberFormat="1" applyFont="1" applyBorder="1" applyAlignment="1">
      <alignment horizontal="left"/>
    </xf>
    <xf numFmtId="49" fontId="13" fillId="0" borderId="6" xfId="4" applyNumberFormat="1" applyFont="1" applyBorder="1" applyAlignment="1">
      <alignment horizontal="left"/>
    </xf>
    <xf numFmtId="49" fontId="13" fillId="0" borderId="7" xfId="4" applyNumberFormat="1" applyFont="1" applyBorder="1" applyAlignment="1">
      <alignment horizontal="left"/>
    </xf>
    <xf numFmtId="49" fontId="14" fillId="0" borderId="8" xfId="4" applyNumberFormat="1" applyFont="1" applyBorder="1" applyAlignment="1">
      <alignment horizontal="left"/>
    </xf>
    <xf numFmtId="49" fontId="14" fillId="0" borderId="9" xfId="4" applyNumberFormat="1" applyFont="1" applyBorder="1" applyAlignment="1">
      <alignment horizontal="left"/>
    </xf>
    <xf numFmtId="49" fontId="14" fillId="0" borderId="4" xfId="4" applyNumberFormat="1" applyFont="1" applyBorder="1" applyAlignment="1">
      <alignment horizontal="left"/>
    </xf>
    <xf numFmtId="49" fontId="14" fillId="0" borderId="7" xfId="4" applyNumberFormat="1" applyFont="1" applyBorder="1" applyAlignment="1">
      <alignment horizontal="left"/>
    </xf>
    <xf numFmtId="0" fontId="12" fillId="0" borderId="10" xfId="4" applyFont="1" applyBorder="1" applyAlignment="1">
      <alignment horizontal="left"/>
    </xf>
    <xf numFmtId="49" fontId="13" fillId="0" borderId="11" xfId="4" applyNumberFormat="1" applyFont="1" applyBorder="1" applyAlignment="1">
      <alignment horizontal="left"/>
    </xf>
    <xf numFmtId="0" fontId="0" fillId="0" borderId="12" xfId="0" applyBorder="1"/>
    <xf numFmtId="49" fontId="12" fillId="0" borderId="13" xfId="4" applyNumberFormat="1" applyFont="1" applyBorder="1" applyAlignment="1">
      <alignment horizontal="left"/>
    </xf>
    <xf numFmtId="0" fontId="12" fillId="0" borderId="12" xfId="4" applyFont="1" applyBorder="1" applyAlignment="1">
      <alignment horizontal="left"/>
    </xf>
    <xf numFmtId="49" fontId="12" fillId="0" borderId="12" xfId="4" applyNumberFormat="1" applyFont="1" applyBorder="1" applyAlignment="1">
      <alignment horizontal="left"/>
    </xf>
    <xf numFmtId="49" fontId="13" fillId="0" borderId="14" xfId="4" applyNumberFormat="1" applyFont="1" applyBorder="1" applyAlignment="1">
      <alignment horizontal="left"/>
    </xf>
    <xf numFmtId="49" fontId="14" fillId="0" borderId="14" xfId="4" applyNumberFormat="1" applyFont="1" applyBorder="1" applyAlignment="1">
      <alignment horizontal="left"/>
    </xf>
    <xf numFmtId="0" fontId="12" fillId="0" borderId="15" xfId="4" applyFont="1" applyBorder="1" applyAlignment="1">
      <alignment horizontal="left"/>
    </xf>
    <xf numFmtId="49" fontId="13" fillId="0" borderId="16" xfId="4" applyNumberFormat="1" applyFont="1" applyBorder="1" applyAlignment="1">
      <alignment horizontal="left"/>
    </xf>
    <xf numFmtId="0" fontId="10" fillId="0" borderId="0" xfId="0" applyFont="1"/>
    <xf numFmtId="0" fontId="15" fillId="0" borderId="17" xfId="0" applyFont="1" applyBorder="1"/>
    <xf numFmtId="0" fontId="15" fillId="0" borderId="18" xfId="0" applyFont="1" applyBorder="1" applyAlignment="1">
      <alignment horizontal="center"/>
    </xf>
    <xf numFmtId="0" fontId="16" fillId="0" borderId="18" xfId="0" applyFont="1" applyBorder="1" applyAlignment="1">
      <alignment horizontal="center"/>
    </xf>
    <xf numFmtId="0" fontId="16" fillId="2" borderId="18" xfId="0" applyFont="1" applyFill="1" applyBorder="1" applyAlignment="1">
      <alignment horizontal="center"/>
    </xf>
    <xf numFmtId="0" fontId="15" fillId="0" borderId="19" xfId="0" applyFont="1" applyBorder="1" applyAlignment="1">
      <alignment horizontal="centerContinuous"/>
    </xf>
    <xf numFmtId="0" fontId="15" fillId="0" borderId="20" xfId="0" applyFont="1" applyBorder="1" applyAlignment="1">
      <alignment horizontal="centerContinuous"/>
    </xf>
    <xf numFmtId="0" fontId="9" fillId="0" borderId="21" xfId="0" applyFont="1" applyBorder="1" applyAlignment="1">
      <alignment horizontal="centerContinuous"/>
    </xf>
    <xf numFmtId="0" fontId="17" fillId="3" borderId="17" xfId="0" applyFont="1" applyFill="1" applyBorder="1" applyAlignment="1">
      <alignment horizontal="left" indent="1"/>
    </xf>
    <xf numFmtId="164" fontId="17" fillId="0" borderId="22" xfId="0" applyNumberFormat="1" applyFont="1" applyBorder="1"/>
    <xf numFmtId="164" fontId="18" fillId="2" borderId="22" xfId="0" applyNumberFormat="1" applyFont="1" applyFill="1" applyBorder="1"/>
    <xf numFmtId="0" fontId="18" fillId="3" borderId="17" xfId="0" applyFont="1" applyFill="1" applyBorder="1" applyAlignment="1">
      <alignment horizontal="left" indent="7"/>
    </xf>
    <xf numFmtId="165" fontId="18" fillId="0" borderId="22" xfId="1" applyFont="1" applyFill="1" applyBorder="1"/>
    <xf numFmtId="4" fontId="18" fillId="0" borderId="22" xfId="1" applyNumberFormat="1" applyFont="1" applyFill="1" applyBorder="1"/>
    <xf numFmtId="165" fontId="18" fillId="2" borderId="22" xfId="1" applyFont="1" applyFill="1" applyBorder="1"/>
    <xf numFmtId="164" fontId="15" fillId="0" borderId="17" xfId="0" applyNumberFormat="1" applyFont="1" applyBorder="1"/>
    <xf numFmtId="164" fontId="16" fillId="2" borderId="17" xfId="0" applyNumberFormat="1" applyFont="1" applyFill="1" applyBorder="1"/>
    <xf numFmtId="166" fontId="9" fillId="0" borderId="0" xfId="1" applyNumberFormat="1" applyFont="1"/>
    <xf numFmtId="166" fontId="9" fillId="0" borderId="0" xfId="0" applyNumberFormat="1" applyFont="1"/>
    <xf numFmtId="4" fontId="19" fillId="0" borderId="0" xfId="0" applyNumberFormat="1" applyFont="1"/>
    <xf numFmtId="4" fontId="19" fillId="0" borderId="0" xfId="0" applyNumberFormat="1" applyFont="1" applyAlignment="1">
      <alignment horizontal="right" vertical="center" wrapText="1"/>
    </xf>
    <xf numFmtId="167" fontId="9" fillId="0" borderId="0" xfId="0" applyNumberFormat="1" applyFont="1"/>
    <xf numFmtId="43" fontId="9" fillId="0" borderId="0" xfId="0" applyNumberFormat="1" applyFont="1"/>
    <xf numFmtId="168" fontId="9" fillId="0" borderId="0" xfId="0" applyNumberFormat="1" applyFont="1"/>
    <xf numFmtId="3" fontId="9" fillId="0" borderId="0" xfId="0" applyNumberFormat="1" applyFont="1"/>
    <xf numFmtId="0" fontId="10" fillId="0" borderId="0" xfId="0" applyFont="1" applyAlignment="1">
      <alignment vertical="top"/>
    </xf>
    <xf numFmtId="0" fontId="20" fillId="0" borderId="0" xfId="0" applyFont="1"/>
    <xf numFmtId="164" fontId="0" fillId="0" borderId="0" xfId="0" applyNumberFormat="1"/>
    <xf numFmtId="0" fontId="21" fillId="0" borderId="0" xfId="0" applyFont="1"/>
    <xf numFmtId="0" fontId="22" fillId="0" borderId="17" xfId="0" applyFont="1" applyBorder="1"/>
    <xf numFmtId="0" fontId="22" fillId="0" borderId="17" xfId="0" applyFont="1" applyBorder="1" applyAlignment="1">
      <alignment horizontal="center"/>
    </xf>
    <xf numFmtId="0" fontId="23" fillId="2" borderId="17" xfId="0" applyFont="1" applyFill="1" applyBorder="1" applyAlignment="1">
      <alignment horizontal="center"/>
    </xf>
    <xf numFmtId="0" fontId="22" fillId="0" borderId="19" xfId="0" applyFont="1" applyBorder="1" applyAlignment="1">
      <alignment horizontal="centerContinuous"/>
    </xf>
    <xf numFmtId="0" fontId="22" fillId="0" borderId="20" xfId="0" applyFont="1" applyBorder="1" applyAlignment="1">
      <alignment horizontal="centerContinuous"/>
    </xf>
    <xf numFmtId="0" fontId="22" fillId="0" borderId="21" xfId="0" applyFont="1" applyBorder="1" applyAlignment="1">
      <alignment horizontal="centerContinuous"/>
    </xf>
    <xf numFmtId="0" fontId="23" fillId="0" borderId="21" xfId="0" applyFont="1" applyBorder="1" applyAlignment="1">
      <alignment horizontal="centerContinuous"/>
    </xf>
    <xf numFmtId="166" fontId="22" fillId="0" borderId="17" xfId="1" applyNumberFormat="1" applyFont="1" applyFill="1" applyBorder="1"/>
    <xf numFmtId="166" fontId="23" fillId="2" borderId="17" xfId="1" applyNumberFormat="1" applyFont="1" applyFill="1" applyBorder="1" applyAlignment="1">
      <alignment horizontal="center"/>
    </xf>
    <xf numFmtId="0" fontId="24" fillId="0" borderId="17" xfId="0" applyFont="1" applyBorder="1" applyAlignment="1">
      <alignment horizontal="left" indent="2"/>
    </xf>
    <xf numFmtId="166" fontId="25" fillId="0" borderId="17" xfId="1" applyNumberFormat="1" applyFont="1" applyFill="1" applyBorder="1"/>
    <xf numFmtId="166" fontId="25" fillId="2" borderId="17" xfId="1" applyNumberFormat="1" applyFont="1" applyFill="1" applyBorder="1"/>
    <xf numFmtId="166" fontId="22" fillId="2" borderId="17" xfId="1" applyNumberFormat="1" applyFont="1" applyFill="1" applyBorder="1"/>
    <xf numFmtId="0" fontId="26" fillId="0" borderId="17" xfId="0" applyFont="1" applyBorder="1" applyAlignment="1">
      <alignment horizontal="left" wrapText="1" indent="1"/>
    </xf>
    <xf numFmtId="164" fontId="26" fillId="0" borderId="17" xfId="0" applyNumberFormat="1" applyFont="1" applyBorder="1"/>
    <xf numFmtId="166" fontId="27" fillId="0" borderId="17" xfId="1" applyNumberFormat="1" applyFont="1" applyFill="1" applyBorder="1"/>
    <xf numFmtId="166" fontId="27" fillId="2" borderId="17" xfId="1" applyNumberFormat="1" applyFont="1" applyFill="1" applyBorder="1"/>
    <xf numFmtId="0" fontId="26" fillId="0" borderId="17" xfId="0" applyFont="1" applyBorder="1" applyAlignment="1">
      <alignment horizontal="left" indent="3"/>
    </xf>
    <xf numFmtId="0" fontId="24" fillId="0" borderId="17" xfId="0" applyFont="1" applyBorder="1" applyAlignment="1">
      <alignment horizontal="right"/>
    </xf>
    <xf numFmtId="164" fontId="24" fillId="0" borderId="17" xfId="0" applyNumberFormat="1" applyFont="1" applyBorder="1" applyAlignment="1">
      <alignment horizontal="right"/>
    </xf>
    <xf numFmtId="165" fontId="24" fillId="0" borderId="17" xfId="1" applyFont="1" applyBorder="1" applyAlignment="1">
      <alignment horizontal="right"/>
    </xf>
    <xf numFmtId="0" fontId="26" fillId="0" borderId="17" xfId="0" applyFont="1" applyBorder="1" applyAlignment="1">
      <alignment horizontal="left" indent="1"/>
    </xf>
    <xf numFmtId="169" fontId="0" fillId="0" borderId="0" xfId="0" applyNumberFormat="1"/>
    <xf numFmtId="0" fontId="23" fillId="0" borderId="17" xfId="0" applyFont="1" applyBorder="1"/>
    <xf numFmtId="0" fontId="23" fillId="0" borderId="17" xfId="0" applyFont="1" applyBorder="1" applyAlignment="1">
      <alignment horizontal="center"/>
    </xf>
    <xf numFmtId="0" fontId="8" fillId="0" borderId="0" xfId="0" applyFont="1" applyAlignment="1">
      <alignment horizontal="centerContinuous"/>
    </xf>
    <xf numFmtId="169" fontId="8" fillId="0" borderId="17" xfId="0" applyNumberFormat="1" applyFont="1" applyBorder="1"/>
    <xf numFmtId="169" fontId="8" fillId="0" borderId="17" xfId="0" applyNumberFormat="1" applyFont="1" applyBorder="1" applyAlignment="1">
      <alignment horizontal="center" vertical="center"/>
    </xf>
    <xf numFmtId="169" fontId="21" fillId="2" borderId="17" xfId="0" applyNumberFormat="1" applyFont="1" applyFill="1" applyBorder="1"/>
    <xf numFmtId="0" fontId="23" fillId="0" borderId="17" xfId="0" applyFont="1" applyBorder="1" applyAlignment="1">
      <alignment horizontal="left" indent="4"/>
    </xf>
    <xf numFmtId="169" fontId="8" fillId="0" borderId="0" xfId="0" applyNumberFormat="1" applyFont="1"/>
    <xf numFmtId="169" fontId="8" fillId="2" borderId="17" xfId="0" applyNumberFormat="1" applyFont="1" applyFill="1" applyBorder="1"/>
    <xf numFmtId="169" fontId="28" fillId="0" borderId="17" xfId="0" applyNumberFormat="1" applyFont="1" applyBorder="1"/>
    <xf numFmtId="169" fontId="28" fillId="0" borderId="17" xfId="0" applyNumberFormat="1" applyFont="1" applyBorder="1" applyAlignment="1">
      <alignment horizontal="center" vertical="center"/>
    </xf>
    <xf numFmtId="169" fontId="28" fillId="2" borderId="17" xfId="0" applyNumberFormat="1" applyFont="1" applyFill="1" applyBorder="1"/>
    <xf numFmtId="2" fontId="0" fillId="0" borderId="0" xfId="0" applyNumberFormat="1"/>
    <xf numFmtId="0" fontId="22" fillId="0" borderId="17" xfId="0" applyFont="1" applyBorder="1" applyAlignment="1">
      <alignment horizontal="centerContinuous"/>
    </xf>
    <xf numFmtId="0" fontId="8" fillId="0" borderId="17" xfId="0" applyFont="1" applyBorder="1" applyAlignment="1">
      <alignment horizontal="centerContinuous"/>
    </xf>
    <xf numFmtId="0" fontId="21" fillId="0" borderId="17" xfId="0" applyFont="1" applyBorder="1" applyAlignment="1">
      <alignment horizontal="centerContinuous"/>
    </xf>
    <xf numFmtId="1" fontId="0" fillId="0" borderId="17" xfId="0" applyNumberFormat="1" applyBorder="1"/>
    <xf numFmtId="1" fontId="20" fillId="2" borderId="17" xfId="0" applyNumberFormat="1" applyFont="1" applyFill="1" applyBorder="1"/>
    <xf numFmtId="1" fontId="0" fillId="0" borderId="0" xfId="0" applyNumberFormat="1"/>
    <xf numFmtId="169" fontId="20" fillId="0" borderId="0" xfId="0" applyNumberFormat="1" applyFont="1"/>
    <xf numFmtId="1" fontId="20" fillId="0" borderId="0" xfId="0" applyNumberFormat="1" applyFont="1"/>
    <xf numFmtId="170" fontId="0" fillId="0" borderId="0" xfId="1" applyNumberFormat="1" applyFont="1"/>
    <xf numFmtId="171" fontId="0" fillId="0" borderId="0" xfId="0" applyNumberFormat="1"/>
    <xf numFmtId="0" fontId="17" fillId="0" borderId="0" xfId="0" applyFont="1"/>
    <xf numFmtId="0" fontId="15" fillId="0" borderId="17" xfId="0" applyFont="1" applyBorder="1" applyAlignment="1">
      <alignment horizontal="center"/>
    </xf>
    <xf numFmtId="0" fontId="16" fillId="0" borderId="17" xfId="0" applyFont="1" applyBorder="1" applyAlignment="1">
      <alignment horizontal="center"/>
    </xf>
    <xf numFmtId="0" fontId="16" fillId="2" borderId="17" xfId="0" applyFont="1" applyFill="1" applyBorder="1" applyAlignment="1">
      <alignment horizontal="center"/>
    </xf>
    <xf numFmtId="0" fontId="15" fillId="0" borderId="21" xfId="0" applyFont="1" applyBorder="1" applyAlignment="1">
      <alignment horizontal="centerContinuous"/>
    </xf>
    <xf numFmtId="0" fontId="17" fillId="3" borderId="17" xfId="0" applyFont="1" applyFill="1" applyBorder="1"/>
    <xf numFmtId="164" fontId="17" fillId="0" borderId="17" xfId="0" applyNumberFormat="1" applyFont="1" applyBorder="1"/>
    <xf numFmtId="164" fontId="18" fillId="2" borderId="17" xfId="0" applyNumberFormat="1" applyFont="1" applyFill="1" applyBorder="1"/>
    <xf numFmtId="0" fontId="18" fillId="3" borderId="17" xfId="0" applyFont="1" applyFill="1" applyBorder="1" applyAlignment="1">
      <alignment horizontal="left" indent="3"/>
    </xf>
    <xf numFmtId="164" fontId="18" fillId="0" borderId="17" xfId="0" applyNumberFormat="1" applyFont="1" applyBorder="1"/>
    <xf numFmtId="164" fontId="9" fillId="0" borderId="0" xfId="0" applyNumberFormat="1" applyFont="1"/>
    <xf numFmtId="172" fontId="17" fillId="0" borderId="0" xfId="2" applyNumberFormat="1" applyFont="1"/>
    <xf numFmtId="172" fontId="30" fillId="0" borderId="0" xfId="2" applyNumberFormat="1" applyFont="1"/>
    <xf numFmtId="172" fontId="9" fillId="0" borderId="0" xfId="2" applyNumberFormat="1" applyFont="1"/>
    <xf numFmtId="169" fontId="9" fillId="0" borderId="0" xfId="0" applyNumberFormat="1" applyFont="1"/>
    <xf numFmtId="0" fontId="9" fillId="0" borderId="17" xfId="0" applyFont="1" applyBorder="1"/>
    <xf numFmtId="164" fontId="9" fillId="0" borderId="17" xfId="0" applyNumberFormat="1" applyFont="1" applyBorder="1"/>
    <xf numFmtId="164" fontId="10" fillId="2" borderId="17" xfId="0" applyNumberFormat="1" applyFont="1" applyFill="1" applyBorder="1"/>
    <xf numFmtId="169" fontId="15" fillId="0" borderId="0" xfId="2" applyNumberFormat="1" applyFont="1"/>
    <xf numFmtId="169" fontId="17" fillId="0" borderId="0" xfId="2" applyNumberFormat="1" applyFont="1"/>
    <xf numFmtId="169" fontId="17" fillId="0" borderId="17" xfId="2" applyNumberFormat="1" applyFont="1" applyBorder="1"/>
    <xf numFmtId="169" fontId="18" fillId="2" borderId="17" xfId="2" applyNumberFormat="1" applyFont="1" applyFill="1" applyBorder="1"/>
    <xf numFmtId="2" fontId="17" fillId="0" borderId="17" xfId="2" applyNumberFormat="1" applyFont="1" applyBorder="1"/>
    <xf numFmtId="2" fontId="18" fillId="2" borderId="17" xfId="2" applyNumberFormat="1" applyFont="1" applyFill="1" applyBorder="1"/>
    <xf numFmtId="4" fontId="9" fillId="0" borderId="0" xfId="0" applyNumberFormat="1" applyFont="1"/>
    <xf numFmtId="0" fontId="7" fillId="0" borderId="0" xfId="3" applyFont="1" applyAlignment="1" applyProtection="1">
      <alignment horizontal="left" vertical="top"/>
    </xf>
    <xf numFmtId="0" fontId="8" fillId="0" borderId="13" xfId="0" applyFont="1" applyBorder="1" applyAlignment="1">
      <alignment horizontal="center" vertical="top"/>
    </xf>
    <xf numFmtId="0" fontId="8" fillId="0" borderId="26" xfId="0" applyFont="1" applyBorder="1" applyAlignment="1">
      <alignment horizontal="center" vertical="top" wrapText="1"/>
    </xf>
    <xf numFmtId="0" fontId="8" fillId="0" borderId="26" xfId="0" applyFont="1" applyBorder="1" applyAlignment="1">
      <alignment horizontal="center" vertical="top"/>
    </xf>
    <xf numFmtId="0" fontId="8" fillId="0" borderId="27" xfId="0" applyFont="1" applyBorder="1" applyAlignment="1">
      <alignment horizontal="center" vertical="top"/>
    </xf>
    <xf numFmtId="0" fontId="8" fillId="0" borderId="28" xfId="0" applyFont="1" applyBorder="1" applyAlignment="1">
      <alignment horizontal="center" vertical="top"/>
    </xf>
    <xf numFmtId="0" fontId="8" fillId="0" borderId="12" xfId="0" applyFont="1" applyBorder="1" applyAlignment="1">
      <alignment horizontal="left"/>
    </xf>
    <xf numFmtId="173" fontId="8" fillId="0" borderId="11" xfId="0" applyNumberFormat="1" applyFont="1" applyBorder="1" applyAlignment="1">
      <alignment horizontal="center"/>
    </xf>
    <xf numFmtId="173" fontId="8" fillId="0" borderId="0" xfId="0" applyNumberFormat="1" applyFont="1" applyAlignment="1">
      <alignment horizontal="center"/>
    </xf>
    <xf numFmtId="173" fontId="8" fillId="0" borderId="0" xfId="0" applyNumberFormat="1" applyFont="1" applyAlignment="1">
      <alignment horizontal="center" wrapText="1"/>
    </xf>
    <xf numFmtId="173" fontId="8" fillId="0" borderId="12" xfId="0" applyNumberFormat="1" applyFont="1" applyBorder="1" applyAlignment="1">
      <alignment horizontal="center"/>
    </xf>
    <xf numFmtId="173" fontId="8" fillId="0" borderId="30" xfId="0" applyNumberFormat="1" applyFont="1" applyBorder="1" applyAlignment="1">
      <alignment horizontal="center"/>
    </xf>
    <xf numFmtId="0" fontId="8" fillId="0" borderId="12" xfId="0" applyFont="1" applyBorder="1" applyAlignment="1">
      <alignment horizontal="left" indent="17"/>
    </xf>
    <xf numFmtId="0" fontId="8" fillId="0" borderId="0" xfId="0" applyFont="1" applyAlignment="1">
      <alignment horizontal="center" wrapText="1"/>
    </xf>
    <xf numFmtId="0" fontId="8" fillId="0" borderId="15" xfId="0" applyFont="1" applyBorder="1" applyAlignment="1">
      <alignment horizontal="left" indent="17"/>
    </xf>
    <xf numFmtId="173" fontId="8" fillId="0" borderId="28" xfId="0" applyNumberFormat="1" applyFont="1" applyBorder="1" applyAlignment="1">
      <alignment horizontal="center"/>
    </xf>
    <xf numFmtId="173" fontId="8" fillId="0" borderId="24" xfId="0" applyNumberFormat="1" applyFont="1" applyBorder="1" applyAlignment="1">
      <alignment horizontal="center"/>
    </xf>
    <xf numFmtId="0" fontId="8" fillId="0" borderId="24" xfId="0" applyFont="1" applyBorder="1" applyAlignment="1">
      <alignment horizontal="center" wrapText="1"/>
    </xf>
    <xf numFmtId="0" fontId="28" fillId="0" borderId="13" xfId="0" applyFont="1" applyBorder="1" applyAlignment="1">
      <alignment horizontal="left"/>
    </xf>
    <xf numFmtId="0" fontId="8" fillId="0" borderId="13" xfId="0" applyFont="1" applyBorder="1" applyAlignment="1">
      <alignment horizontal="center"/>
    </xf>
    <xf numFmtId="0" fontId="8" fillId="0" borderId="26" xfId="0" applyFont="1" applyBorder="1" applyAlignment="1">
      <alignment horizontal="center"/>
    </xf>
    <xf numFmtId="0" fontId="8" fillId="0" borderId="26" xfId="0" applyFont="1" applyBorder="1" applyAlignment="1">
      <alignment horizontal="center" wrapText="1"/>
    </xf>
    <xf numFmtId="0" fontId="8" fillId="0" borderId="27" xfId="0" applyFont="1" applyBorder="1" applyAlignment="1">
      <alignment horizontal="center"/>
    </xf>
    <xf numFmtId="0" fontId="8" fillId="0" borderId="12" xfId="0" applyFont="1" applyBorder="1" applyAlignment="1">
      <alignment horizontal="left" indent="13"/>
    </xf>
    <xf numFmtId="173" fontId="8" fillId="0" borderId="12" xfId="0" applyNumberFormat="1" applyFont="1" applyBorder="1" applyAlignment="1">
      <alignment horizontal="center" wrapText="1"/>
    </xf>
    <xf numFmtId="165" fontId="8" fillId="0" borderId="0" xfId="1" applyFont="1"/>
    <xf numFmtId="174" fontId="8" fillId="0" borderId="0" xfId="1" applyNumberFormat="1" applyFont="1"/>
    <xf numFmtId="0" fontId="8" fillId="0" borderId="15" xfId="0" applyFont="1" applyBorder="1" applyAlignment="1">
      <alignment horizontal="left" indent="13"/>
    </xf>
    <xf numFmtId="173" fontId="8" fillId="0" borderId="15" xfId="0" applyNumberFormat="1" applyFont="1" applyBorder="1" applyAlignment="1">
      <alignment horizontal="center" wrapText="1"/>
    </xf>
    <xf numFmtId="173" fontId="8" fillId="0" borderId="24" xfId="0" applyNumberFormat="1" applyFont="1" applyBorder="1" applyAlignment="1">
      <alignment horizontal="center" wrapText="1"/>
    </xf>
    <xf numFmtId="0" fontId="8" fillId="0" borderId="0" xfId="0" applyFont="1" applyAlignment="1">
      <alignment horizontal="left" indent="8"/>
    </xf>
    <xf numFmtId="0" fontId="8" fillId="0" borderId="27" xfId="0" applyFont="1" applyBorder="1" applyAlignment="1">
      <alignment horizontal="center" wrapText="1"/>
    </xf>
    <xf numFmtId="0" fontId="8" fillId="0" borderId="28" xfId="0" applyFont="1" applyBorder="1" applyAlignment="1">
      <alignment horizontal="center" wrapText="1"/>
    </xf>
    <xf numFmtId="173" fontId="8" fillId="0" borderId="11" xfId="0" applyNumberFormat="1" applyFont="1" applyBorder="1" applyAlignment="1">
      <alignment horizontal="center" wrapText="1"/>
    </xf>
    <xf numFmtId="173" fontId="8" fillId="0" borderId="26" xfId="0" applyNumberFormat="1" applyFont="1" applyBorder="1" applyAlignment="1">
      <alignment horizontal="center"/>
    </xf>
    <xf numFmtId="173" fontId="8" fillId="0" borderId="30" xfId="0" applyNumberFormat="1" applyFont="1" applyBorder="1" applyAlignment="1">
      <alignment horizontal="center" wrapText="1"/>
    </xf>
    <xf numFmtId="173" fontId="8" fillId="0" borderId="0" xfId="0" applyNumberFormat="1" applyFont="1" applyAlignment="1">
      <alignment horizontal="center" vertical="center"/>
    </xf>
    <xf numFmtId="173" fontId="8" fillId="0" borderId="11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horizontal="left" indent="20"/>
    </xf>
    <xf numFmtId="0" fontId="8" fillId="0" borderId="15" xfId="0" applyFont="1" applyBorder="1" applyAlignment="1">
      <alignment horizontal="left" indent="20"/>
    </xf>
    <xf numFmtId="0" fontId="28" fillId="0" borderId="12" xfId="0" applyFont="1" applyBorder="1" applyAlignment="1">
      <alignment horizontal="left"/>
    </xf>
    <xf numFmtId="0" fontId="8" fillId="0" borderId="12" xfId="0" applyFont="1" applyBorder="1" applyAlignment="1">
      <alignment horizontal="center"/>
    </xf>
    <xf numFmtId="175" fontId="8" fillId="0" borderId="0" xfId="0" applyNumberFormat="1" applyFont="1"/>
    <xf numFmtId="0" fontId="27" fillId="0" borderId="12" xfId="0" applyFont="1" applyBorder="1" applyAlignment="1">
      <alignment horizontal="center"/>
    </xf>
    <xf numFmtId="173" fontId="27" fillId="0" borderId="11" xfId="0" applyNumberFormat="1" applyFont="1" applyBorder="1" applyAlignment="1">
      <alignment horizontal="center" wrapText="1"/>
    </xf>
    <xf numFmtId="173" fontId="27" fillId="0" borderId="0" xfId="0" applyNumberFormat="1" applyFont="1" applyAlignment="1">
      <alignment horizontal="center" wrapText="1"/>
    </xf>
    <xf numFmtId="173" fontId="27" fillId="0" borderId="0" xfId="0" applyNumberFormat="1" applyFont="1" applyAlignment="1">
      <alignment horizontal="center"/>
    </xf>
    <xf numFmtId="173" fontId="27" fillId="0" borderId="11" xfId="0" applyNumberFormat="1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173" fontId="27" fillId="0" borderId="28" xfId="0" applyNumberFormat="1" applyFont="1" applyBorder="1" applyAlignment="1">
      <alignment horizontal="center" wrapText="1"/>
    </xf>
    <xf numFmtId="173" fontId="27" fillId="0" borderId="24" xfId="0" applyNumberFormat="1" applyFont="1" applyBorder="1" applyAlignment="1">
      <alignment horizontal="center" wrapText="1"/>
    </xf>
    <xf numFmtId="173" fontId="27" fillId="0" borderId="24" xfId="0" applyNumberFormat="1" applyFont="1" applyBorder="1" applyAlignment="1">
      <alignment horizontal="center"/>
    </xf>
    <xf numFmtId="173" fontId="27" fillId="0" borderId="28" xfId="0" applyNumberFormat="1" applyFont="1" applyBorder="1" applyAlignment="1">
      <alignment horizontal="center"/>
    </xf>
    <xf numFmtId="0" fontId="8" fillId="0" borderId="0" xfId="0" applyFont="1" applyAlignment="1">
      <alignment horizontal="left" indent="14"/>
    </xf>
    <xf numFmtId="0" fontId="8" fillId="0" borderId="13" xfId="0" applyFont="1" applyBorder="1" applyAlignment="1">
      <alignment horizontal="justify"/>
    </xf>
    <xf numFmtId="0" fontId="8" fillId="0" borderId="15" xfId="0" applyFont="1" applyBorder="1" applyAlignment="1">
      <alignment horizontal="justify"/>
    </xf>
    <xf numFmtId="0" fontId="8" fillId="0" borderId="12" xfId="0" applyFont="1" applyBorder="1" applyAlignment="1">
      <alignment horizontal="justify"/>
    </xf>
    <xf numFmtId="0" fontId="8" fillId="0" borderId="12" xfId="0" applyFont="1" applyBorder="1" applyAlignment="1">
      <alignment horizontal="left" indent="18"/>
    </xf>
    <xf numFmtId="0" fontId="8" fillId="0" borderId="15" xfId="0" applyFont="1" applyBorder="1" applyAlignment="1">
      <alignment horizontal="left" indent="18"/>
    </xf>
    <xf numFmtId="173" fontId="8" fillId="0" borderId="28" xfId="0" applyNumberFormat="1" applyFont="1" applyBorder="1" applyAlignment="1">
      <alignment horizontal="center" wrapText="1"/>
    </xf>
    <xf numFmtId="0" fontId="28" fillId="0" borderId="12" xfId="0" applyFont="1" applyBorder="1" applyAlignment="1">
      <alignment horizontal="justify"/>
    </xf>
    <xf numFmtId="0" fontId="8" fillId="0" borderId="11" xfId="0" applyFont="1" applyBorder="1" applyAlignment="1">
      <alignment horizontal="center" wrapText="1"/>
    </xf>
    <xf numFmtId="0" fontId="8" fillId="0" borderId="0" xfId="0" applyFont="1" applyAlignment="1">
      <alignment horizontal="center"/>
    </xf>
    <xf numFmtId="0" fontId="8" fillId="0" borderId="11" xfId="0" applyFont="1" applyBorder="1" applyAlignment="1">
      <alignment horizontal="center"/>
    </xf>
    <xf numFmtId="176" fontId="8" fillId="0" borderId="11" xfId="0" applyNumberFormat="1" applyFont="1" applyBorder="1" applyAlignment="1">
      <alignment horizontal="center" wrapText="1"/>
    </xf>
    <xf numFmtId="176" fontId="8" fillId="0" borderId="0" xfId="0" applyNumberFormat="1" applyFont="1" applyAlignment="1">
      <alignment horizontal="center" wrapText="1"/>
    </xf>
    <xf numFmtId="176" fontId="8" fillId="0" borderId="0" xfId="0" applyNumberFormat="1" applyFont="1" applyAlignment="1">
      <alignment horizontal="center"/>
    </xf>
    <xf numFmtId="176" fontId="8" fillId="0" borderId="11" xfId="0" applyNumberFormat="1" applyFont="1" applyBorder="1" applyAlignment="1">
      <alignment horizontal="center"/>
    </xf>
    <xf numFmtId="165" fontId="0" fillId="0" borderId="0" xfId="1" applyFont="1"/>
    <xf numFmtId="176" fontId="8" fillId="0" borderId="28" xfId="0" applyNumberFormat="1" applyFont="1" applyBorder="1" applyAlignment="1">
      <alignment horizontal="center" wrapText="1"/>
    </xf>
    <xf numFmtId="176" fontId="8" fillId="0" borderId="24" xfId="0" applyNumberFormat="1" applyFont="1" applyBorder="1" applyAlignment="1">
      <alignment horizontal="center" wrapText="1"/>
    </xf>
    <xf numFmtId="176" fontId="8" fillId="0" borderId="24" xfId="0" applyNumberFormat="1" applyFont="1" applyBorder="1" applyAlignment="1">
      <alignment horizontal="center"/>
    </xf>
    <xf numFmtId="176" fontId="8" fillId="0" borderId="28" xfId="0" applyNumberFormat="1" applyFont="1" applyBorder="1" applyAlignment="1">
      <alignment horizontal="center"/>
    </xf>
    <xf numFmtId="0" fontId="8" fillId="0" borderId="0" xfId="0" applyFont="1" applyAlignment="1">
      <alignment horizontal="justify"/>
    </xf>
    <xf numFmtId="0" fontId="8" fillId="0" borderId="13" xfId="0" applyFont="1" applyBorder="1" applyAlignment="1">
      <alignment horizontal="justify" vertical="top"/>
    </xf>
    <xf numFmtId="0" fontId="8" fillId="0" borderId="27" xfId="0" applyFont="1" applyBorder="1" applyAlignment="1">
      <alignment horizontal="center" vertical="top" wrapText="1"/>
    </xf>
    <xf numFmtId="0" fontId="28" fillId="0" borderId="13" xfId="0" applyFont="1" applyBorder="1" applyAlignment="1">
      <alignment horizontal="justify"/>
    </xf>
    <xf numFmtId="0" fontId="8" fillId="0" borderId="13" xfId="0" applyFont="1" applyBorder="1" applyAlignment="1">
      <alignment horizontal="center" wrapText="1"/>
    </xf>
    <xf numFmtId="176" fontId="8" fillId="0" borderId="12" xfId="0" applyNumberFormat="1" applyFont="1" applyBorder="1" applyAlignment="1">
      <alignment horizontal="center" wrapText="1"/>
    </xf>
    <xf numFmtId="0" fontId="36" fillId="0" borderId="24" xfId="0" applyFont="1" applyBorder="1"/>
    <xf numFmtId="0" fontId="36" fillId="0" borderId="28" xfId="0" applyFont="1" applyBorder="1"/>
    <xf numFmtId="0" fontId="37" fillId="0" borderId="0" xfId="0" applyFont="1"/>
    <xf numFmtId="0" fontId="39" fillId="0" borderId="0" xfId="0" applyFont="1"/>
    <xf numFmtId="0" fontId="40" fillId="0" borderId="18" xfId="0" applyFont="1" applyBorder="1"/>
    <xf numFmtId="0" fontId="41" fillId="0" borderId="18" xfId="0" applyFont="1" applyBorder="1"/>
    <xf numFmtId="0" fontId="42" fillId="2" borderId="18" xfId="0" applyFont="1" applyFill="1" applyBorder="1"/>
    <xf numFmtId="0" fontId="40" fillId="0" borderId="19" xfId="0" applyFont="1" applyBorder="1" applyAlignment="1">
      <alignment horizontal="centerContinuous"/>
    </xf>
    <xf numFmtId="0" fontId="40" fillId="0" borderId="20" xfId="0" applyFont="1" applyBorder="1" applyAlignment="1">
      <alignment horizontal="centerContinuous"/>
    </xf>
    <xf numFmtId="0" fontId="41" fillId="0" borderId="20" xfId="0" applyFont="1" applyBorder="1" applyAlignment="1">
      <alignment horizontal="centerContinuous"/>
    </xf>
    <xf numFmtId="0" fontId="42" fillId="0" borderId="21" xfId="0" applyFont="1" applyBorder="1" applyAlignment="1">
      <alignment horizontal="centerContinuous"/>
    </xf>
    <xf numFmtId="0" fontId="8" fillId="0" borderId="17" xfId="0" applyFont="1" applyBorder="1" applyAlignment="1">
      <alignment horizontal="left"/>
    </xf>
    <xf numFmtId="166" fontId="39" fillId="0" borderId="22" xfId="1" applyNumberFormat="1" applyFont="1" applyBorder="1"/>
    <xf numFmtId="166" fontId="44" fillId="2" borderId="22" xfId="1" applyNumberFormat="1" applyFont="1" applyFill="1" applyBorder="1"/>
    <xf numFmtId="172" fontId="40" fillId="0" borderId="0" xfId="2" applyNumberFormat="1" applyFont="1"/>
    <xf numFmtId="0" fontId="28" fillId="0" borderId="17" xfId="0" applyFont="1" applyBorder="1" applyAlignment="1">
      <alignment horizontal="left"/>
    </xf>
    <xf numFmtId="166" fontId="40" fillId="0" borderId="22" xfId="1" applyNumberFormat="1" applyFont="1" applyBorder="1"/>
    <xf numFmtId="166" fontId="45" fillId="2" borderId="22" xfId="1" applyNumberFormat="1" applyFont="1" applyFill="1" applyBorder="1"/>
    <xf numFmtId="177" fontId="37" fillId="0" borderId="0" xfId="0" applyNumberFormat="1" applyFont="1"/>
    <xf numFmtId="0" fontId="40" fillId="0" borderId="0" xfId="0" applyFont="1"/>
    <xf numFmtId="170" fontId="37" fillId="0" borderId="0" xfId="0" applyNumberFormat="1" applyFont="1"/>
    <xf numFmtId="165" fontId="37" fillId="0" borderId="0" xfId="1" applyFont="1"/>
    <xf numFmtId="178" fontId="37" fillId="0" borderId="0" xfId="1" applyNumberFormat="1" applyFont="1"/>
    <xf numFmtId="9" fontId="39" fillId="0" borderId="0" xfId="2" applyFont="1"/>
    <xf numFmtId="172" fontId="39" fillId="0" borderId="0" xfId="2" applyNumberFormat="1" applyFont="1"/>
    <xf numFmtId="173" fontId="37" fillId="0" borderId="0" xfId="0" applyNumberFormat="1" applyFont="1"/>
    <xf numFmtId="173" fontId="37" fillId="0" borderId="0" xfId="2" applyNumberFormat="1" applyFont="1"/>
    <xf numFmtId="165" fontId="37" fillId="0" borderId="0" xfId="0" applyNumberFormat="1" applyFont="1"/>
    <xf numFmtId="172" fontId="37" fillId="0" borderId="0" xfId="2" applyNumberFormat="1" applyFont="1"/>
    <xf numFmtId="166" fontId="37" fillId="0" borderId="0" xfId="1" applyNumberFormat="1" applyFont="1"/>
    <xf numFmtId="0" fontId="40" fillId="0" borderId="17" xfId="0" applyFont="1" applyBorder="1"/>
    <xf numFmtId="0" fontId="41" fillId="0" borderId="17" xfId="0" applyFont="1" applyBorder="1"/>
    <xf numFmtId="0" fontId="42" fillId="2" borderId="17" xfId="0" applyFont="1" applyFill="1" applyBorder="1"/>
    <xf numFmtId="0" fontId="46" fillId="0" borderId="17" xfId="0" applyFont="1" applyBorder="1"/>
    <xf numFmtId="166" fontId="39" fillId="0" borderId="17" xfId="1" applyNumberFormat="1" applyFont="1" applyBorder="1"/>
    <xf numFmtId="166" fontId="44" fillId="2" borderId="17" xfId="1" applyNumberFormat="1" applyFont="1" applyFill="1" applyBorder="1"/>
    <xf numFmtId="166" fontId="37" fillId="0" borderId="0" xfId="0" applyNumberFormat="1" applyFont="1"/>
    <xf numFmtId="0" fontId="10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27" fillId="0" borderId="0" xfId="0" applyFont="1"/>
    <xf numFmtId="179" fontId="27" fillId="0" borderId="17" xfId="0" applyNumberFormat="1" applyFont="1" applyBorder="1"/>
    <xf numFmtId="179" fontId="22" fillId="0" borderId="17" xfId="0" applyNumberFormat="1" applyFont="1" applyBorder="1"/>
    <xf numFmtId="178" fontId="9" fillId="0" borderId="0" xfId="1" applyNumberFormat="1" applyFont="1"/>
    <xf numFmtId="178" fontId="17" fillId="0" borderId="0" xfId="1" applyNumberFormat="1" applyFont="1"/>
    <xf numFmtId="169" fontId="17" fillId="0" borderId="0" xfId="0" applyNumberFormat="1" applyFont="1"/>
    <xf numFmtId="165" fontId="9" fillId="0" borderId="0" xfId="1" applyFont="1"/>
    <xf numFmtId="179" fontId="9" fillId="0" borderId="0" xfId="0" applyNumberFormat="1" applyFont="1"/>
    <xf numFmtId="1" fontId="9" fillId="0" borderId="0" xfId="0" applyNumberFormat="1" applyFont="1"/>
    <xf numFmtId="2" fontId="9" fillId="0" borderId="0" xfId="0" applyNumberFormat="1" applyFont="1"/>
    <xf numFmtId="180" fontId="9" fillId="0" borderId="0" xfId="0" applyNumberFormat="1" applyFont="1"/>
    <xf numFmtId="2" fontId="17" fillId="0" borderId="0" xfId="0" applyNumberFormat="1" applyFont="1"/>
    <xf numFmtId="0" fontId="22" fillId="0" borderId="18" xfId="1" applyNumberFormat="1" applyFont="1" applyBorder="1" applyAlignment="1">
      <alignment horizontal="center"/>
    </xf>
    <xf numFmtId="0" fontId="23" fillId="2" borderId="18" xfId="1" applyNumberFormat="1" applyFont="1" applyFill="1" applyBorder="1" applyAlignment="1">
      <alignment horizontal="center"/>
    </xf>
    <xf numFmtId="0" fontId="22" fillId="0" borderId="20" xfId="1" applyNumberFormat="1" applyFont="1" applyBorder="1" applyAlignment="1">
      <alignment horizontal="centerContinuous"/>
    </xf>
    <xf numFmtId="0" fontId="22" fillId="0" borderId="21" xfId="1" applyNumberFormat="1" applyFont="1" applyBorder="1" applyAlignment="1">
      <alignment horizontal="centerContinuous"/>
    </xf>
    <xf numFmtId="0" fontId="8" fillId="0" borderId="17" xfId="0" applyFont="1" applyBorder="1"/>
    <xf numFmtId="166" fontId="8" fillId="0" borderId="22" xfId="1" applyNumberFormat="1" applyFont="1" applyBorder="1"/>
    <xf numFmtId="170" fontId="8" fillId="0" borderId="22" xfId="1" applyNumberFormat="1" applyFont="1" applyBorder="1"/>
    <xf numFmtId="166" fontId="21" fillId="2" borderId="22" xfId="1" applyNumberFormat="1" applyFont="1" applyFill="1" applyBorder="1"/>
    <xf numFmtId="172" fontId="8" fillId="0" borderId="0" xfId="2" applyNumberFormat="1" applyFont="1"/>
    <xf numFmtId="0" fontId="25" fillId="0" borderId="17" xfId="0" applyFont="1" applyBorder="1" applyAlignment="1">
      <alignment horizontal="left" indent="6"/>
    </xf>
    <xf numFmtId="166" fontId="21" fillId="0" borderId="22" xfId="1" applyNumberFormat="1" applyFont="1" applyBorder="1"/>
    <xf numFmtId="170" fontId="21" fillId="0" borderId="22" xfId="1" applyNumberFormat="1" applyFont="1" applyBorder="1"/>
    <xf numFmtId="165" fontId="21" fillId="2" borderId="22" xfId="1" applyFont="1" applyFill="1" applyBorder="1"/>
    <xf numFmtId="0" fontId="27" fillId="0" borderId="17" xfId="0" applyFont="1" applyBorder="1" applyAlignment="1">
      <alignment horizontal="left"/>
    </xf>
    <xf numFmtId="165" fontId="21" fillId="0" borderId="22" xfId="1" applyFont="1" applyBorder="1"/>
    <xf numFmtId="172" fontId="27" fillId="0" borderId="0" xfId="2" applyNumberFormat="1" applyFont="1"/>
    <xf numFmtId="0" fontId="28" fillId="0" borderId="17" xfId="0" applyFont="1" applyBorder="1" applyAlignment="1">
      <alignment horizontal="center"/>
    </xf>
    <xf numFmtId="166" fontId="8" fillId="0" borderId="17" xfId="1" applyNumberFormat="1" applyFont="1" applyBorder="1"/>
    <xf numFmtId="166" fontId="21" fillId="0" borderId="17" xfId="1" applyNumberFormat="1" applyFont="1" applyBorder="1"/>
    <xf numFmtId="165" fontId="21" fillId="0" borderId="17" xfId="1" applyFont="1" applyBorder="1"/>
    <xf numFmtId="165" fontId="21" fillId="2" borderId="17" xfId="1" applyFont="1" applyFill="1" applyBorder="1"/>
    <xf numFmtId="181" fontId="8" fillId="0" borderId="0" xfId="0" applyNumberFormat="1" applyFont="1"/>
    <xf numFmtId="182" fontId="8" fillId="0" borderId="0" xfId="0" applyNumberFormat="1" applyFont="1"/>
    <xf numFmtId="182" fontId="27" fillId="0" borderId="0" xfId="0" applyNumberFormat="1" applyFont="1"/>
    <xf numFmtId="0" fontId="26" fillId="0" borderId="0" xfId="0" applyFont="1"/>
    <xf numFmtId="0" fontId="22" fillId="0" borderId="17" xfId="0" applyFont="1" applyBorder="1" applyAlignment="1">
      <alignment horizontal="center" vertical="top" wrapText="1"/>
    </xf>
    <xf numFmtId="0" fontId="22" fillId="0" borderId="17" xfId="0" applyFont="1" applyBorder="1" applyAlignment="1">
      <alignment horizontal="left"/>
    </xf>
    <xf numFmtId="164" fontId="8" fillId="0" borderId="17" xfId="1" applyNumberFormat="1" applyFont="1" applyFill="1" applyBorder="1" applyAlignment="1">
      <alignment horizontal="center"/>
    </xf>
    <xf numFmtId="166" fontId="8" fillId="0" borderId="0" xfId="1" applyNumberFormat="1" applyFont="1"/>
    <xf numFmtId="166" fontId="8" fillId="0" borderId="0" xfId="0" applyNumberFormat="1" applyFont="1"/>
    <xf numFmtId="165" fontId="8" fillId="0" borderId="0" xfId="0" applyNumberFormat="1" applyFont="1"/>
    <xf numFmtId="183" fontId="0" fillId="0" borderId="0" xfId="0" applyNumberFormat="1"/>
    <xf numFmtId="164" fontId="27" fillId="0" borderId="17" xfId="1" applyNumberFormat="1" applyFont="1" applyFill="1" applyBorder="1" applyAlignment="1">
      <alignment horizontal="center"/>
    </xf>
    <xf numFmtId="183" fontId="8" fillId="0" borderId="0" xfId="0" applyNumberFormat="1" applyFont="1"/>
    <xf numFmtId="0" fontId="23" fillId="2" borderId="17" xfId="0" applyFont="1" applyFill="1" applyBorder="1" applyAlignment="1">
      <alignment horizontal="left"/>
    </xf>
    <xf numFmtId="164" fontId="21" fillId="4" borderId="17" xfId="1" applyNumberFormat="1" applyFont="1" applyFill="1" applyBorder="1" applyAlignment="1">
      <alignment horizontal="center"/>
    </xf>
    <xf numFmtId="184" fontId="8" fillId="0" borderId="0" xfId="0" applyNumberFormat="1" applyFont="1"/>
    <xf numFmtId="164" fontId="8" fillId="0" borderId="0" xfId="0" applyNumberFormat="1" applyFont="1"/>
    <xf numFmtId="0" fontId="21" fillId="0" borderId="0" xfId="0" applyFont="1" applyAlignment="1">
      <alignment horizontal="left" vertical="top" wrapText="1"/>
    </xf>
    <xf numFmtId="0" fontId="49" fillId="0" borderId="22" xfId="1" applyNumberFormat="1" applyFont="1" applyBorder="1" applyAlignment="1">
      <alignment horizontal="center"/>
    </xf>
    <xf numFmtId="0" fontId="13" fillId="0" borderId="17" xfId="0" applyFont="1" applyBorder="1"/>
    <xf numFmtId="167" fontId="0" fillId="0" borderId="17" xfId="1" applyNumberFormat="1" applyFont="1" applyBorder="1"/>
    <xf numFmtId="0" fontId="12" fillId="4" borderId="17" xfId="0" applyFont="1" applyFill="1" applyBorder="1"/>
    <xf numFmtId="167" fontId="49" fillId="4" borderId="17" xfId="1" applyNumberFormat="1" applyFont="1" applyFill="1" applyBorder="1"/>
    <xf numFmtId="0" fontId="13" fillId="0" borderId="17" xfId="0" applyFont="1" applyBorder="1" applyAlignment="1">
      <alignment horizontal="center"/>
    </xf>
    <xf numFmtId="167" fontId="0" fillId="0" borderId="17" xfId="1" applyNumberFormat="1" applyFont="1" applyFill="1" applyBorder="1"/>
    <xf numFmtId="167" fontId="49" fillId="4" borderId="17" xfId="1" applyNumberFormat="1" applyFont="1" applyFill="1" applyBorder="1" applyAlignment="1">
      <alignment vertical="center"/>
    </xf>
    <xf numFmtId="167" fontId="0" fillId="0" borderId="17" xfId="1" applyNumberFormat="1" applyFont="1" applyBorder="1" applyAlignment="1">
      <alignment horizontal="center" vertical="center"/>
    </xf>
    <xf numFmtId="0" fontId="12" fillId="4" borderId="17" xfId="0" applyFont="1" applyFill="1" applyBorder="1" applyAlignment="1">
      <alignment wrapText="1"/>
    </xf>
    <xf numFmtId="0" fontId="12" fillId="0" borderId="19" xfId="0" applyFont="1" applyBorder="1" applyAlignment="1">
      <alignment wrapText="1"/>
    </xf>
    <xf numFmtId="0" fontId="12" fillId="0" borderId="20" xfId="0" applyFont="1" applyBorder="1" applyAlignment="1">
      <alignment wrapText="1"/>
    </xf>
    <xf numFmtId="0" fontId="12" fillId="0" borderId="21" xfId="0" applyFont="1" applyBorder="1" applyAlignment="1">
      <alignment wrapText="1"/>
    </xf>
    <xf numFmtId="172" fontId="0" fillId="0" borderId="0" xfId="2" applyNumberFormat="1" applyFont="1"/>
    <xf numFmtId="0" fontId="13" fillId="0" borderId="19" xfId="0" applyFont="1" applyBorder="1"/>
    <xf numFmtId="167" fontId="0" fillId="0" borderId="20" xfId="1" applyNumberFormat="1" applyFont="1" applyBorder="1"/>
    <xf numFmtId="167" fontId="0" fillId="0" borderId="21" xfId="1" applyNumberFormat="1" applyFont="1" applyBorder="1"/>
    <xf numFmtId="167" fontId="51" fillId="0" borderId="21" xfId="1" applyNumberFormat="1" applyFont="1" applyBorder="1" applyAlignment="1">
      <alignment vertical="center"/>
    </xf>
    <xf numFmtId="0" fontId="12" fillId="4" borderId="22" xfId="0" applyFont="1" applyFill="1" applyBorder="1"/>
    <xf numFmtId="0" fontId="52" fillId="0" borderId="0" xfId="0" applyFont="1"/>
    <xf numFmtId="167" fontId="0" fillId="0" borderId="0" xfId="0" applyNumberFormat="1"/>
    <xf numFmtId="166" fontId="0" fillId="0" borderId="0" xfId="1" applyNumberFormat="1" applyFont="1"/>
    <xf numFmtId="166" fontId="2" fillId="0" borderId="18" xfId="1" applyNumberFormat="1" applyFont="1" applyBorder="1" applyAlignment="1">
      <alignment horizontal="center" vertical="top" wrapText="1"/>
    </xf>
    <xf numFmtId="0" fontId="2" fillId="0" borderId="17" xfId="0" applyFont="1" applyBorder="1" applyAlignment="1">
      <alignment horizontal="center"/>
    </xf>
    <xf numFmtId="0" fontId="2" fillId="0" borderId="17" xfId="0" applyFont="1" applyBorder="1"/>
    <xf numFmtId="166" fontId="2" fillId="0" borderId="17" xfId="1" applyNumberFormat="1" applyFont="1" applyBorder="1"/>
    <xf numFmtId="0" fontId="0" fillId="0" borderId="17" xfId="0" applyBorder="1"/>
    <xf numFmtId="166" fontId="1" fillId="0" borderId="17" xfId="1" applyNumberFormat="1" applyFont="1" applyBorder="1"/>
    <xf numFmtId="0" fontId="2" fillId="4" borderId="17" xfId="0" applyFont="1" applyFill="1" applyBorder="1"/>
    <xf numFmtId="166" fontId="2" fillId="4" borderId="17" xfId="1" applyNumberFormat="1" applyFont="1" applyFill="1" applyBorder="1"/>
    <xf numFmtId="173" fontId="0" fillId="0" borderId="0" xfId="0" applyNumberFormat="1"/>
    <xf numFmtId="172" fontId="21" fillId="0" borderId="0" xfId="2" applyNumberFormat="1" applyFont="1" applyAlignment="1">
      <alignment horizontal="left" vertical="top" wrapText="1"/>
    </xf>
    <xf numFmtId="172" fontId="2" fillId="0" borderId="0" xfId="2" applyNumberFormat="1" applyFont="1"/>
    <xf numFmtId="166" fontId="2" fillId="0" borderId="0" xfId="1" applyNumberFormat="1" applyFont="1" applyAlignment="1"/>
    <xf numFmtId="166" fontId="2" fillId="0" borderId="0" xfId="1" applyNumberFormat="1" applyFont="1" applyAlignment="1">
      <alignment horizontal="center"/>
    </xf>
    <xf numFmtId="9" fontId="0" fillId="0" borderId="0" xfId="2" applyFont="1"/>
    <xf numFmtId="166" fontId="0" fillId="0" borderId="17" xfId="1" applyNumberFormat="1" applyFont="1" applyBorder="1"/>
    <xf numFmtId="166" fontId="2" fillId="0" borderId="21" xfId="1" applyNumberFormat="1" applyFont="1" applyBorder="1"/>
    <xf numFmtId="0" fontId="0" fillId="0" borderId="19" xfId="0" applyBorder="1"/>
    <xf numFmtId="9" fontId="2" fillId="0" borderId="0" xfId="2" applyFont="1"/>
    <xf numFmtId="0" fontId="23" fillId="0" borderId="0" xfId="0" applyFont="1" applyAlignment="1">
      <alignment vertical="top"/>
    </xf>
    <xf numFmtId="0" fontId="25" fillId="0" borderId="24" xfId="0" applyFont="1" applyBorder="1" applyAlignment="1">
      <alignment vertical="top"/>
    </xf>
    <xf numFmtId="0" fontId="21" fillId="0" borderId="24" xfId="0" applyFont="1" applyBorder="1" applyAlignment="1">
      <alignment vertical="top"/>
    </xf>
    <xf numFmtId="0" fontId="21" fillId="0" borderId="0" xfId="0" applyFont="1" applyAlignment="1">
      <alignment vertical="top"/>
    </xf>
    <xf numFmtId="0" fontId="28" fillId="0" borderId="32" xfId="0" applyFont="1" applyBorder="1" applyAlignment="1">
      <alignment horizontal="center" wrapText="1"/>
    </xf>
    <xf numFmtId="0" fontId="22" fillId="0" borderId="32" xfId="0" applyFont="1" applyBorder="1" applyAlignment="1">
      <alignment horizontal="center" wrapText="1"/>
    </xf>
    <xf numFmtId="0" fontId="28" fillId="0" borderId="24" xfId="0" applyFont="1" applyBorder="1" applyAlignment="1">
      <alignment horizontal="centerContinuous" wrapText="1"/>
    </xf>
    <xf numFmtId="0" fontId="39" fillId="0" borderId="24" xfId="0" applyFont="1" applyBorder="1" applyAlignment="1">
      <alignment horizontal="centerContinuous"/>
    </xf>
    <xf numFmtId="0" fontId="28" fillId="0" borderId="0" xfId="0" applyFont="1" applyAlignment="1">
      <alignment horizontal="center" wrapText="1"/>
    </xf>
    <xf numFmtId="0" fontId="28" fillId="0" borderId="0" xfId="0" applyFont="1" applyAlignment="1">
      <alignment horizontal="justify"/>
    </xf>
    <xf numFmtId="165" fontId="8" fillId="0" borderId="0" xfId="1" applyFont="1" applyAlignment="1">
      <alignment horizontal="right" wrapText="1"/>
    </xf>
    <xf numFmtId="165" fontId="54" fillId="0" borderId="0" xfId="1" applyFont="1" applyAlignment="1">
      <alignment horizontal="right" wrapText="1"/>
    </xf>
    <xf numFmtId="166" fontId="8" fillId="0" borderId="0" xfId="1" applyNumberFormat="1" applyFont="1" applyAlignment="1">
      <alignment horizontal="right" wrapText="1"/>
    </xf>
    <xf numFmtId="166" fontId="54" fillId="0" borderId="0" xfId="1" applyNumberFormat="1" applyFont="1" applyAlignment="1">
      <alignment horizontal="right" wrapText="1"/>
    </xf>
    <xf numFmtId="165" fontId="27" fillId="0" borderId="0" xfId="0" applyNumberFormat="1" applyFont="1" applyAlignment="1">
      <alignment horizontal="right" wrapText="1"/>
    </xf>
    <xf numFmtId="165" fontId="54" fillId="0" borderId="0" xfId="0" applyNumberFormat="1" applyFont="1" applyAlignment="1">
      <alignment horizontal="right" wrapText="1"/>
    </xf>
    <xf numFmtId="170" fontId="8" fillId="0" borderId="0" xfId="0" applyNumberFormat="1" applyFont="1" applyAlignment="1">
      <alignment horizontal="right" wrapText="1"/>
    </xf>
    <xf numFmtId="173" fontId="8" fillId="0" borderId="0" xfId="0" applyNumberFormat="1" applyFont="1" applyAlignment="1">
      <alignment horizontal="right" wrapText="1"/>
    </xf>
    <xf numFmtId="170" fontId="54" fillId="0" borderId="0" xfId="0" applyNumberFormat="1" applyFont="1" applyAlignment="1">
      <alignment horizontal="right" wrapText="1"/>
    </xf>
    <xf numFmtId="0" fontId="28" fillId="0" borderId="24" xfId="0" applyFont="1" applyBorder="1" applyAlignment="1">
      <alignment horizontal="justify"/>
    </xf>
    <xf numFmtId="165" fontId="27" fillId="0" borderId="24" xfId="0" applyNumberFormat="1" applyFont="1" applyBorder="1" applyAlignment="1">
      <alignment horizontal="right" wrapText="1"/>
    </xf>
    <xf numFmtId="165" fontId="54" fillId="0" borderId="24" xfId="0" applyNumberFormat="1" applyFont="1" applyBorder="1" applyAlignment="1">
      <alignment horizontal="right" wrapText="1"/>
    </xf>
    <xf numFmtId="170" fontId="8" fillId="0" borderId="24" xfId="0" applyNumberFormat="1" applyFont="1" applyBorder="1" applyAlignment="1">
      <alignment horizontal="right" wrapText="1"/>
    </xf>
    <xf numFmtId="170" fontId="54" fillId="0" borderId="24" xfId="0" applyNumberFormat="1" applyFont="1" applyBorder="1" applyAlignment="1">
      <alignment horizontal="right" wrapText="1"/>
    </xf>
    <xf numFmtId="165" fontId="28" fillId="0" borderId="24" xfId="0" applyNumberFormat="1" applyFont="1" applyBorder="1" applyAlignment="1">
      <alignment horizontal="right" wrapText="1"/>
    </xf>
    <xf numFmtId="165" fontId="55" fillId="0" borderId="24" xfId="0" applyNumberFormat="1" applyFont="1" applyBorder="1" applyAlignment="1">
      <alignment horizontal="right" wrapText="1"/>
    </xf>
    <xf numFmtId="165" fontId="28" fillId="0" borderId="0" xfId="0" applyNumberFormat="1" applyFont="1" applyAlignment="1">
      <alignment horizontal="right" wrapText="1"/>
    </xf>
    <xf numFmtId="178" fontId="8" fillId="0" borderId="0" xfId="1" applyNumberFormat="1" applyFont="1"/>
    <xf numFmtId="0" fontId="28" fillId="0" borderId="32" xfId="0" applyFont="1" applyBorder="1" applyAlignment="1">
      <alignment horizontal="center" vertical="top" wrapText="1"/>
    </xf>
    <xf numFmtId="43" fontId="8" fillId="0" borderId="26" xfId="0" applyNumberFormat="1" applyFont="1" applyBorder="1" applyAlignment="1">
      <alignment horizontal="center" wrapText="1"/>
    </xf>
    <xf numFmtId="43" fontId="8" fillId="0" borderId="0" xfId="0" applyNumberFormat="1" applyFont="1" applyAlignment="1">
      <alignment horizontal="center" wrapText="1"/>
    </xf>
    <xf numFmtId="43" fontId="8" fillId="0" borderId="24" xfId="0" applyNumberFormat="1" applyFont="1" applyBorder="1" applyAlignment="1">
      <alignment horizontal="center" wrapText="1"/>
    </xf>
    <xf numFmtId="10" fontId="39" fillId="0" borderId="0" xfId="2" applyNumberFormat="1" applyFont="1"/>
    <xf numFmtId="168" fontId="39" fillId="0" borderId="0" xfId="0" applyNumberFormat="1" applyFont="1"/>
    <xf numFmtId="166" fontId="27" fillId="0" borderId="0" xfId="1" applyNumberFormat="1" applyFont="1" applyAlignment="1">
      <alignment horizontal="right" wrapText="1"/>
    </xf>
    <xf numFmtId="170" fontId="8" fillId="0" borderId="0" xfId="1" applyNumberFormat="1" applyFont="1" applyAlignment="1">
      <alignment horizontal="right" wrapText="1"/>
    </xf>
    <xf numFmtId="170" fontId="27" fillId="0" borderId="0" xfId="1" applyNumberFormat="1" applyFont="1" applyAlignment="1">
      <alignment horizontal="right" wrapText="1"/>
    </xf>
    <xf numFmtId="170" fontId="54" fillId="0" borderId="0" xfId="1" applyNumberFormat="1" applyFont="1" applyAlignment="1">
      <alignment horizontal="right" wrapText="1"/>
    </xf>
    <xf numFmtId="165" fontId="8" fillId="0" borderId="24" xfId="1" applyFont="1" applyBorder="1" applyAlignment="1">
      <alignment horizontal="right" wrapText="1"/>
    </xf>
    <xf numFmtId="165" fontId="54" fillId="0" borderId="24" xfId="1" applyFont="1" applyBorder="1" applyAlignment="1">
      <alignment horizontal="right" wrapText="1"/>
    </xf>
    <xf numFmtId="170" fontId="8" fillId="0" borderId="24" xfId="1" applyNumberFormat="1" applyFont="1" applyBorder="1" applyAlignment="1">
      <alignment horizontal="right" wrapText="1"/>
    </xf>
    <xf numFmtId="170" fontId="27" fillId="0" borderId="24" xfId="1" applyNumberFormat="1" applyFont="1" applyBorder="1" applyAlignment="1">
      <alignment horizontal="right" wrapText="1"/>
    </xf>
    <xf numFmtId="170" fontId="54" fillId="0" borderId="24" xfId="1" applyNumberFormat="1" applyFont="1" applyBorder="1" applyAlignment="1">
      <alignment horizontal="right" wrapText="1"/>
    </xf>
    <xf numFmtId="170" fontId="8" fillId="0" borderId="0" xfId="1" applyNumberFormat="1" applyFont="1" applyBorder="1" applyAlignment="1">
      <alignment horizontal="right" wrapText="1"/>
    </xf>
    <xf numFmtId="166" fontId="28" fillId="0" borderId="24" xfId="0" applyNumberFormat="1" applyFont="1" applyBorder="1" applyAlignment="1">
      <alignment horizontal="right" wrapText="1"/>
    </xf>
    <xf numFmtId="166" fontId="22" fillId="0" borderId="24" xfId="0" applyNumberFormat="1" applyFont="1" applyBorder="1" applyAlignment="1">
      <alignment horizontal="right" wrapText="1"/>
    </xf>
    <xf numFmtId="166" fontId="55" fillId="0" borderId="24" xfId="0" applyNumberFormat="1" applyFont="1" applyBorder="1" applyAlignment="1">
      <alignment horizontal="right" wrapText="1"/>
    </xf>
    <xf numFmtId="166" fontId="28" fillId="0" borderId="0" xfId="0" applyNumberFormat="1" applyFont="1" applyAlignment="1">
      <alignment horizontal="right" wrapText="1"/>
    </xf>
    <xf numFmtId="179" fontId="0" fillId="0" borderId="0" xfId="0" applyNumberFormat="1"/>
    <xf numFmtId="179" fontId="51" fillId="0" borderId="0" xfId="0" applyNumberFormat="1" applyFont="1"/>
    <xf numFmtId="0" fontId="28" fillId="0" borderId="24" xfId="0" applyFont="1" applyBorder="1" applyAlignment="1">
      <alignment horizontal="centerContinuous" vertical="center" wrapText="1"/>
    </xf>
    <xf numFmtId="0" fontId="22" fillId="0" borderId="24" xfId="0" applyFont="1" applyBorder="1" applyAlignment="1">
      <alignment horizontal="centerContinuous" wrapText="1"/>
    </xf>
    <xf numFmtId="164" fontId="0" fillId="0" borderId="0" xfId="1" applyNumberFormat="1" applyFont="1"/>
    <xf numFmtId="170" fontId="2" fillId="0" borderId="17" xfId="1" applyNumberFormat="1" applyFont="1" applyBorder="1"/>
    <xf numFmtId="0" fontId="56" fillId="0" borderId="17" xfId="0" applyFont="1" applyBorder="1" applyAlignment="1">
      <alignment horizontal="center"/>
    </xf>
    <xf numFmtId="0" fontId="57" fillId="4" borderId="17" xfId="1" applyNumberFormat="1" applyFont="1" applyFill="1" applyBorder="1" applyAlignment="1">
      <alignment horizontal="right"/>
    </xf>
    <xf numFmtId="170" fontId="1" fillId="0" borderId="17" xfId="1" applyNumberFormat="1" applyFont="1" applyBorder="1"/>
    <xf numFmtId="170" fontId="20" fillId="4" borderId="17" xfId="1" applyNumberFormat="1" applyFont="1" applyFill="1" applyBorder="1"/>
    <xf numFmtId="185" fontId="0" fillId="0" borderId="17" xfId="0" applyNumberFormat="1" applyBorder="1"/>
    <xf numFmtId="185" fontId="20" fillId="4" borderId="17" xfId="0" applyNumberFormat="1" applyFont="1" applyFill="1" applyBorder="1"/>
    <xf numFmtId="0" fontId="0" fillId="0" borderId="17" xfId="0" quotePrefix="1" applyBorder="1" applyAlignment="1">
      <alignment horizontal="left" indent="6"/>
    </xf>
    <xf numFmtId="181" fontId="51" fillId="0" borderId="17" xfId="0" applyNumberFormat="1" applyFont="1" applyBorder="1"/>
    <xf numFmtId="181" fontId="58" fillId="4" borderId="17" xfId="0" applyNumberFormat="1" applyFont="1" applyFill="1" applyBorder="1"/>
    <xf numFmtId="0" fontId="59" fillId="0" borderId="17" xfId="0" quotePrefix="1" applyFont="1" applyBorder="1" applyAlignment="1">
      <alignment horizontal="left" indent="14"/>
    </xf>
    <xf numFmtId="181" fontId="59" fillId="0" borderId="17" xfId="0" applyNumberFormat="1" applyFont="1" applyBorder="1"/>
    <xf numFmtId="181" fontId="59" fillId="4" borderId="17" xfId="0" applyNumberFormat="1" applyFont="1" applyFill="1" applyBorder="1"/>
    <xf numFmtId="0" fontId="0" fillId="0" borderId="18" xfId="0" applyBorder="1"/>
    <xf numFmtId="185" fontId="0" fillId="0" borderId="18" xfId="0" applyNumberFormat="1" applyBorder="1"/>
    <xf numFmtId="185" fontId="20" fillId="4" borderId="18" xfId="0" applyNumberFormat="1" applyFont="1" applyFill="1" applyBorder="1"/>
    <xf numFmtId="181" fontId="0" fillId="0" borderId="20" xfId="1" applyNumberFormat="1" applyFont="1" applyBorder="1"/>
    <xf numFmtId="185" fontId="0" fillId="0" borderId="20" xfId="0" applyNumberFormat="1" applyBorder="1"/>
    <xf numFmtId="170" fontId="51" fillId="0" borderId="17" xfId="1" applyNumberFormat="1" applyFont="1" applyBorder="1"/>
    <xf numFmtId="170" fontId="58" fillId="4" borderId="17" xfId="1" applyNumberFormat="1" applyFont="1" applyFill="1" applyBorder="1"/>
    <xf numFmtId="185" fontId="0" fillId="0" borderId="21" xfId="0" applyNumberFormat="1" applyBorder="1"/>
    <xf numFmtId="185" fontId="20" fillId="0" borderId="21" xfId="0" applyNumberFormat="1" applyFont="1" applyBorder="1"/>
    <xf numFmtId="170" fontId="60" fillId="0" borderId="17" xfId="1" applyNumberFormat="1" applyFont="1" applyFill="1" applyBorder="1"/>
    <xf numFmtId="181" fontId="0" fillId="0" borderId="0" xfId="1" applyNumberFormat="1" applyFont="1"/>
    <xf numFmtId="178" fontId="0" fillId="0" borderId="0" xfId="1" applyNumberFormat="1" applyFont="1"/>
    <xf numFmtId="20" fontId="0" fillId="0" borderId="0" xfId="0" applyNumberFormat="1"/>
    <xf numFmtId="185" fontId="0" fillId="0" borderId="0" xfId="0" applyNumberFormat="1"/>
    <xf numFmtId="170" fontId="2" fillId="4" borderId="17" xfId="1" applyNumberFormat="1" applyFont="1" applyFill="1" applyBorder="1"/>
    <xf numFmtId="186" fontId="0" fillId="0" borderId="0" xfId="0" applyNumberFormat="1"/>
    <xf numFmtId="182" fontId="0" fillId="0" borderId="0" xfId="0" applyNumberFormat="1"/>
    <xf numFmtId="177" fontId="0" fillId="0" borderId="0" xfId="0" applyNumberFormat="1"/>
    <xf numFmtId="43" fontId="0" fillId="0" borderId="0" xfId="0" applyNumberFormat="1"/>
    <xf numFmtId="187" fontId="0" fillId="0" borderId="0" xfId="1" applyNumberFormat="1" applyFont="1"/>
    <xf numFmtId="175" fontId="0" fillId="0" borderId="0" xfId="0" applyNumberFormat="1"/>
    <xf numFmtId="0" fontId="61" fillId="3" borderId="0" xfId="0" applyFont="1" applyFill="1" applyAlignment="1">
      <alignment horizontal="left" vertical="top"/>
    </xf>
    <xf numFmtId="0" fontId="62" fillId="5" borderId="0" xfId="0" applyFont="1" applyFill="1" applyAlignment="1">
      <alignment horizontal="left" vertical="top"/>
    </xf>
    <xf numFmtId="0" fontId="61" fillId="5" borderId="0" xfId="0" applyFont="1" applyFill="1" applyAlignment="1">
      <alignment horizontal="left" vertical="top"/>
    </xf>
    <xf numFmtId="0" fontId="63" fillId="5" borderId="0" xfId="0" applyFont="1" applyFill="1" applyAlignment="1">
      <alignment horizontal="left" vertical="top" wrapText="1"/>
    </xf>
    <xf numFmtId="0" fontId="64" fillId="5" borderId="0" xfId="0" applyFont="1" applyFill="1" applyAlignment="1">
      <alignment horizontal="left" vertical="top" wrapText="1"/>
    </xf>
    <xf numFmtId="0" fontId="65" fillId="5" borderId="0" xfId="0" applyFont="1" applyFill="1" applyAlignment="1">
      <alignment horizontal="left" vertical="top"/>
    </xf>
    <xf numFmtId="0" fontId="65" fillId="5" borderId="0" xfId="0" applyFont="1" applyFill="1" applyAlignment="1">
      <alignment horizontal="left" vertical="top" wrapText="1"/>
    </xf>
    <xf numFmtId="0" fontId="66" fillId="5" borderId="0" xfId="0" applyFont="1" applyFill="1" applyAlignment="1">
      <alignment horizontal="left" vertical="top"/>
    </xf>
    <xf numFmtId="0" fontId="67" fillId="5" borderId="0" xfId="5" applyFont="1" applyFill="1" applyAlignment="1">
      <alignment horizontal="left" vertical="top"/>
    </xf>
    <xf numFmtId="0" fontId="10" fillId="0" borderId="0" xfId="0" applyFont="1" applyAlignment="1">
      <alignment horizontal="left" vertical="top" wrapText="1"/>
    </xf>
    <xf numFmtId="0" fontId="15" fillId="0" borderId="17" xfId="0" applyFont="1" applyBorder="1"/>
    <xf numFmtId="0" fontId="15" fillId="0" borderId="19" xfId="0" applyFont="1" applyBorder="1"/>
    <xf numFmtId="0" fontId="22" fillId="0" borderId="18" xfId="0" applyFont="1" applyBorder="1" applyAlignment="1">
      <alignment vertical="center"/>
    </xf>
    <xf numFmtId="0" fontId="22" fillId="0" borderId="22" xfId="0" applyFont="1" applyBorder="1" applyAlignment="1">
      <alignment vertical="center"/>
    </xf>
    <xf numFmtId="0" fontId="9" fillId="0" borderId="23" xfId="0" applyFont="1" applyBorder="1" applyAlignment="1">
      <alignment horizontal="left" vertical="top" wrapText="1"/>
    </xf>
    <xf numFmtId="0" fontId="8" fillId="0" borderId="25" xfId="0" applyFont="1" applyBorder="1" applyAlignment="1">
      <alignment horizontal="center" vertical="top" wrapText="1"/>
    </xf>
    <xf numFmtId="0" fontId="8" fillId="0" borderId="29" xfId="0" applyFont="1" applyBorder="1" applyAlignment="1">
      <alignment horizontal="center" vertical="top" wrapText="1"/>
    </xf>
    <xf numFmtId="0" fontId="8" fillId="0" borderId="24" xfId="0" applyFont="1" applyBorder="1" applyAlignment="1">
      <alignment horizontal="center"/>
    </xf>
    <xf numFmtId="0" fontId="8" fillId="0" borderId="28" xfId="0" applyFont="1" applyBorder="1" applyAlignment="1">
      <alignment horizontal="center"/>
    </xf>
    <xf numFmtId="0" fontId="21" fillId="0" borderId="24" xfId="0" applyFont="1" applyBorder="1" applyAlignment="1">
      <alignment horizontal="left" vertical="top"/>
    </xf>
    <xf numFmtId="0" fontId="8" fillId="0" borderId="13" xfId="0" applyFont="1" applyBorder="1" applyAlignment="1">
      <alignment horizontal="left" vertical="top"/>
    </xf>
    <xf numFmtId="0" fontId="8" fillId="0" borderId="15" xfId="0" applyFont="1" applyBorder="1" applyAlignment="1">
      <alignment horizontal="left" vertical="top"/>
    </xf>
    <xf numFmtId="0" fontId="8" fillId="0" borderId="24" xfId="0" applyFont="1" applyBorder="1" applyAlignment="1">
      <alignment horizontal="center" vertical="top" wrapText="1"/>
    </xf>
    <xf numFmtId="0" fontId="8" fillId="0" borderId="28" xfId="0" applyFont="1" applyBorder="1" applyAlignment="1">
      <alignment horizontal="center" vertical="top" wrapText="1"/>
    </xf>
    <xf numFmtId="0" fontId="28" fillId="0" borderId="17" xfId="0" applyFont="1" applyBorder="1" applyAlignment="1">
      <alignment horizontal="left" vertical="center"/>
    </xf>
    <xf numFmtId="0" fontId="28" fillId="0" borderId="19" xfId="0" applyFont="1" applyBorder="1" applyAlignment="1">
      <alignment horizontal="left" vertical="center"/>
    </xf>
    <xf numFmtId="0" fontId="37" fillId="0" borderId="18" xfId="0" applyFont="1" applyBorder="1" applyAlignment="1">
      <alignment horizontal="left" vertical="center"/>
    </xf>
    <xf numFmtId="0" fontId="37" fillId="0" borderId="22" xfId="0" applyFont="1" applyBorder="1" applyAlignment="1">
      <alignment horizontal="left" vertical="center"/>
    </xf>
    <xf numFmtId="0" fontId="28" fillId="0" borderId="18" xfId="0" applyFont="1" applyBorder="1" applyAlignment="1">
      <alignment horizontal="left" vertical="center"/>
    </xf>
    <xf numFmtId="0" fontId="28" fillId="0" borderId="22" xfId="0" applyFont="1" applyBorder="1" applyAlignment="1">
      <alignment horizontal="left" vertical="center"/>
    </xf>
    <xf numFmtId="0" fontId="22" fillId="0" borderId="18" xfId="0" applyFont="1" applyBorder="1" applyAlignment="1">
      <alignment horizontal="center"/>
    </xf>
    <xf numFmtId="0" fontId="22" fillId="0" borderId="22" xfId="0" applyFont="1" applyBorder="1" applyAlignment="1">
      <alignment horizontal="center"/>
    </xf>
    <xf numFmtId="0" fontId="22" fillId="0" borderId="18" xfId="0" applyFont="1" applyBorder="1" applyAlignment="1">
      <alignment horizontal="left" vertical="center"/>
    </xf>
    <xf numFmtId="0" fontId="22" fillId="0" borderId="22" xfId="0" applyFont="1" applyBorder="1" applyAlignment="1">
      <alignment horizontal="left" vertical="center"/>
    </xf>
    <xf numFmtId="0" fontId="22" fillId="0" borderId="19" xfId="0" applyFont="1" applyBorder="1" applyAlignment="1">
      <alignment horizontal="center" vertical="top" wrapText="1"/>
    </xf>
    <xf numFmtId="0" fontId="22" fillId="0" borderId="20" xfId="0" applyFont="1" applyBorder="1" applyAlignment="1">
      <alignment horizontal="center" vertical="top" wrapText="1"/>
    </xf>
    <xf numFmtId="0" fontId="22" fillId="0" borderId="21" xfId="0" applyFont="1" applyBorder="1" applyAlignment="1">
      <alignment horizontal="center" vertical="top" wrapText="1"/>
    </xf>
    <xf numFmtId="0" fontId="21" fillId="0" borderId="0" xfId="0" applyFont="1" applyAlignment="1">
      <alignment horizontal="left" vertical="top" wrapText="1"/>
    </xf>
    <xf numFmtId="0" fontId="49" fillId="0" borderId="31" xfId="0" applyFont="1" applyBorder="1" applyAlignment="1">
      <alignment horizontal="left" vertical="center"/>
    </xf>
    <xf numFmtId="0" fontId="49" fillId="0" borderId="22" xfId="0" applyFont="1" applyBorder="1" applyAlignment="1">
      <alignment horizontal="left" vertical="center"/>
    </xf>
    <xf numFmtId="167" fontId="49" fillId="0" borderId="19" xfId="1" applyNumberFormat="1" applyFont="1" applyBorder="1" applyAlignment="1">
      <alignment horizontal="center"/>
    </xf>
    <xf numFmtId="167" fontId="49" fillId="0" borderId="20" xfId="1" applyNumberFormat="1" applyFont="1" applyBorder="1" applyAlignment="1">
      <alignment horizontal="center"/>
    </xf>
    <xf numFmtId="167" fontId="49" fillId="0" borderId="21" xfId="1" applyNumberFormat="1" applyFont="1" applyBorder="1" applyAlignment="1">
      <alignment horizontal="center"/>
    </xf>
    <xf numFmtId="166" fontId="2" fillId="0" borderId="17" xfId="1" applyNumberFormat="1" applyFont="1" applyBorder="1" applyAlignment="1">
      <alignment horizontal="center" wrapText="1"/>
    </xf>
    <xf numFmtId="166" fontId="2" fillId="0" borderId="17" xfId="1" applyNumberFormat="1" applyFont="1" applyBorder="1" applyAlignment="1">
      <alignment horizontal="center"/>
    </xf>
    <xf numFmtId="166" fontId="2" fillId="0" borderId="19" xfId="1" applyNumberFormat="1" applyFont="1" applyBorder="1" applyAlignment="1">
      <alignment horizontal="center"/>
    </xf>
    <xf numFmtId="166" fontId="2" fillId="0" borderId="20" xfId="1" applyNumberFormat="1" applyFont="1" applyBorder="1" applyAlignment="1">
      <alignment horizontal="center"/>
    </xf>
    <xf numFmtId="166" fontId="2" fillId="0" borderId="21" xfId="1" applyNumberFormat="1" applyFont="1" applyBorder="1" applyAlignment="1">
      <alignment horizontal="center"/>
    </xf>
    <xf numFmtId="0" fontId="28" fillId="0" borderId="26" xfId="0" applyFont="1" applyBorder="1" applyAlignment="1">
      <alignment horizontal="justify" vertical="center"/>
    </xf>
    <xf numFmtId="0" fontId="28" fillId="0" borderId="24" xfId="0" applyFont="1" applyBorder="1" applyAlignment="1">
      <alignment horizontal="justify" vertical="center"/>
    </xf>
  </cellXfs>
  <cellStyles count="6">
    <cellStyle name="Collegamento ipertestuale" xfId="3" builtinId="8"/>
    <cellStyle name="Collegamento ipertestuale 2" xfId="5" xr:uid="{8281301F-94FD-4580-98FD-DA9159B1AD75}"/>
    <cellStyle name="Migliaia" xfId="1" builtinId="3"/>
    <cellStyle name="Normale" xfId="0" builtinId="0"/>
    <cellStyle name="Normale 2" xfId="4" xr:uid="{51A1983F-4A12-48E5-8878-CC645A45C385}"/>
    <cellStyle name="Percentual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83267949790248"/>
          <c:y val="3.2300805768829856E-2"/>
          <c:w val="0.86215330833808168"/>
          <c:h val="0.79556229712428839"/>
        </c:manualLayout>
      </c:layout>
      <c:lineChart>
        <c:grouping val="standard"/>
        <c:varyColors val="0"/>
        <c:ser>
          <c:idx val="6"/>
          <c:order val="0"/>
          <c:tx>
            <c:strRef>
              <c:f>'7'!$A$30</c:f>
              <c:strCache>
                <c:ptCount val="1"/>
                <c:pt idx="0">
                  <c:v>fattore conversione di tutta la produzione nazionale</c:v>
                </c:pt>
              </c:strCache>
            </c:strRef>
          </c:tx>
          <c:spPr>
            <a:ln w="508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'7'!$Q$4:$AH$4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'7'!$Q$30:$AH$30</c:f>
              <c:numCache>
                <c:formatCode>0.00</c:formatCode>
                <c:ptCount val="18"/>
                <c:pt idx="0">
                  <c:v>0.44647756408320971</c:v>
                </c:pt>
                <c:pt idx="1">
                  <c:v>0.44980058772380582</c:v>
                </c:pt>
                <c:pt idx="2">
                  <c:v>0.45108452103643953</c:v>
                </c:pt>
                <c:pt idx="3">
                  <c:v>0.46385308279678278</c:v>
                </c:pt>
                <c:pt idx="4">
                  <c:v>0.47367026863947909</c:v>
                </c:pt>
                <c:pt idx="5">
                  <c:v>0.47550012590884994</c:v>
                </c:pt>
                <c:pt idx="6">
                  <c:v>0.47437820019901622</c:v>
                </c:pt>
                <c:pt idx="7">
                  <c:v>0.48051930664208486</c:v>
                </c:pt>
                <c:pt idx="8">
                  <c:v>0.49425299242707615</c:v>
                </c:pt>
                <c:pt idx="9">
                  <c:v>0.49868213586609228</c:v>
                </c:pt>
                <c:pt idx="10">
                  <c:v>0.49588582094155154</c:v>
                </c:pt>
                <c:pt idx="11">
                  <c:v>0.50251177019291804</c:v>
                </c:pt>
                <c:pt idx="12">
                  <c:v>0.50526406209527475</c:v>
                </c:pt>
                <c:pt idx="13">
                  <c:v>0.51464456983343976</c:v>
                </c:pt>
                <c:pt idx="14">
                  <c:v>0.52088883073241321</c:v>
                </c:pt>
                <c:pt idx="15">
                  <c:v>0.52500478994818756</c:v>
                </c:pt>
                <c:pt idx="16">
                  <c:v>0.5213846410803169</c:v>
                </c:pt>
                <c:pt idx="17">
                  <c:v>0.50773494882052572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79-4F45-97AC-A3BA3C5C3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884864"/>
        <c:axId val="146916096"/>
      </c:lineChart>
      <c:catAx>
        <c:axId val="14688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1400" b="1"/>
            </a:pPr>
            <a:endParaRPr lang="it-IT"/>
          </a:p>
        </c:txPr>
        <c:crossAx val="146916096"/>
        <c:crosses val="autoZero"/>
        <c:auto val="1"/>
        <c:lblAlgn val="ctr"/>
        <c:lblOffset val="100"/>
        <c:noMultiLvlLbl val="0"/>
      </c:catAx>
      <c:valAx>
        <c:axId val="1469160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.00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it-IT"/>
          </a:p>
        </c:txPr>
        <c:crossAx val="146884864"/>
        <c:crosses val="autoZero"/>
        <c:crossBetween val="between"/>
        <c:majorUnit val="2.0000000000000004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3267949790248"/>
          <c:y val="3.2300805768829856E-2"/>
          <c:w val="0.86215330833808168"/>
          <c:h val="0.66905055590296292"/>
        </c:manualLayout>
      </c:layout>
      <c:lineChart>
        <c:grouping val="standard"/>
        <c:varyColors val="0"/>
        <c:ser>
          <c:idx val="0"/>
          <c:order val="0"/>
          <c:tx>
            <c:strRef>
              <c:f>'23'!$A$18</c:f>
              <c:strCache>
                <c:ptCount val="1"/>
                <c:pt idx="0">
                  <c:v>Rend. elettrico - parco termoelettrico</c:v>
                </c:pt>
              </c:strCache>
            </c:strRef>
          </c:tx>
          <c:marker>
            <c:symbol val="none"/>
          </c:marker>
          <c:cat>
            <c:strRef>
              <c:f>'23'!$B$3:$T$3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2023*</c:v>
                </c:pt>
              </c:strCache>
            </c:strRef>
          </c:cat>
          <c:val>
            <c:numRef>
              <c:f>'23'!$B$18:$T$18</c:f>
              <c:numCache>
                <c:formatCode>_(* #,##0.000_);_(* \(#,##0.000\);_(* "-"??_);_(@_)</c:formatCode>
                <c:ptCount val="19"/>
                <c:pt idx="0">
                  <c:v>0.40522657794113226</c:v>
                </c:pt>
                <c:pt idx="1">
                  <c:v>0.40886142089847349</c:v>
                </c:pt>
                <c:pt idx="2">
                  <c:v>0.41337339997676525</c:v>
                </c:pt>
                <c:pt idx="3">
                  <c:v>0.41851626860496088</c:v>
                </c:pt>
                <c:pt idx="4">
                  <c:v>0.4156870850139463</c:v>
                </c:pt>
                <c:pt idx="5">
                  <c:v>0.41490172042411977</c:v>
                </c:pt>
                <c:pt idx="6">
                  <c:v>0.4107239473725724</c:v>
                </c:pt>
                <c:pt idx="7">
                  <c:v>0.40823524808456269</c:v>
                </c:pt>
                <c:pt idx="8">
                  <c:v>0.40218383941120422</c:v>
                </c:pt>
                <c:pt idx="9">
                  <c:v>0.39401916607657356</c:v>
                </c:pt>
                <c:pt idx="10">
                  <c:v>0.40806075038851991</c:v>
                </c:pt>
                <c:pt idx="11">
                  <c:v>0.41785736284079716</c:v>
                </c:pt>
                <c:pt idx="12">
                  <c:v>0.4270698490707332</c:v>
                </c:pt>
                <c:pt idx="13">
                  <c:v>0.4224192545259996</c:v>
                </c:pt>
                <c:pt idx="14">
                  <c:v>0.42904642536984372</c:v>
                </c:pt>
                <c:pt idx="15">
                  <c:v>0.42641004827754514</c:v>
                </c:pt>
                <c:pt idx="16">
                  <c:v>0.42619034128164668</c:v>
                </c:pt>
                <c:pt idx="17">
                  <c:v>0.42745483670914508</c:v>
                </c:pt>
                <c:pt idx="18">
                  <c:v>0.4269256202721744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006-4ECE-AA3C-4366F2E2A0D9}"/>
            </c:ext>
          </c:extLst>
        </c:ser>
        <c:ser>
          <c:idx val="1"/>
          <c:order val="1"/>
          <c:tx>
            <c:strRef>
              <c:f>'23'!$A$19</c:f>
              <c:strCache>
                <c:ptCount val="1"/>
                <c:pt idx="0">
                  <c:v>Rend. elettrico equivalente - parco termoelettrico</c:v>
                </c:pt>
              </c:strCache>
            </c:strRef>
          </c:tx>
          <c:marker>
            <c:symbol val="none"/>
          </c:marker>
          <c:cat>
            <c:strRef>
              <c:f>'23'!$B$3:$T$3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2023*</c:v>
                </c:pt>
              </c:strCache>
            </c:strRef>
          </c:cat>
          <c:val>
            <c:numRef>
              <c:f>'23'!$B$19:$T$19</c:f>
              <c:numCache>
                <c:formatCode>_(* #,##0.000_);_(* \(#,##0.000\);_(* "-"??_);_(@_)</c:formatCode>
                <c:ptCount val="19"/>
                <c:pt idx="0">
                  <c:v>0.44817155194595126</c:v>
                </c:pt>
                <c:pt idx="1">
                  <c:v>0.45513482586879572</c:v>
                </c:pt>
                <c:pt idx="2">
                  <c:v>0.45877173322589726</c:v>
                </c:pt>
                <c:pt idx="3">
                  <c:v>0.46456814928805107</c:v>
                </c:pt>
                <c:pt idx="4">
                  <c:v>0.46480118419011973</c:v>
                </c:pt>
                <c:pt idx="5">
                  <c:v>0.46802155810224344</c:v>
                </c:pt>
                <c:pt idx="6">
                  <c:v>0.46809670049986263</c:v>
                </c:pt>
                <c:pt idx="7">
                  <c:v>0.4626055500542226</c:v>
                </c:pt>
                <c:pt idx="8">
                  <c:v>0.46828731846537736</c:v>
                </c:pt>
                <c:pt idx="9">
                  <c:v>0.45921790278295999</c:v>
                </c:pt>
                <c:pt idx="10">
                  <c:v>0.47610278254983895</c:v>
                </c:pt>
                <c:pt idx="11">
                  <c:v>0.48844437615333791</c:v>
                </c:pt>
                <c:pt idx="12">
                  <c:v>0.49686720807138585</c:v>
                </c:pt>
                <c:pt idx="13">
                  <c:v>0.49549478804079794</c:v>
                </c:pt>
                <c:pt idx="14">
                  <c:v>0.5041769930566431</c:v>
                </c:pt>
                <c:pt idx="15">
                  <c:v>0.50595417936686515</c:v>
                </c:pt>
                <c:pt idx="16">
                  <c:v>0.5090199513648096</c:v>
                </c:pt>
                <c:pt idx="17">
                  <c:v>0.51360988853777489</c:v>
                </c:pt>
                <c:pt idx="18">
                  <c:v>0.51679324404998672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006-4ECE-AA3C-4366F2E2A0D9}"/>
            </c:ext>
          </c:extLst>
        </c:ser>
        <c:ser>
          <c:idx val="3"/>
          <c:order val="2"/>
          <c:tx>
            <c:strRef>
              <c:f>'23'!$A$14</c:f>
              <c:strCache>
                <c:ptCount val="1"/>
                <c:pt idx="0">
                  <c:v>Rend. elettrico equivalente - centrali cogenerative</c:v>
                </c:pt>
              </c:strCache>
            </c:strRef>
          </c:tx>
          <c:marker>
            <c:symbol val="none"/>
          </c:marker>
          <c:cat>
            <c:strRef>
              <c:f>'23'!$B$3:$T$3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2023*</c:v>
                </c:pt>
              </c:strCache>
            </c:strRef>
          </c:cat>
          <c:val>
            <c:numRef>
              <c:f>'23'!$B$14:$T$14</c:f>
              <c:numCache>
                <c:formatCode>_(* #,##0.000_);_(* \(#,##0.000\);_(* "-"??_);_(@_)</c:formatCode>
                <c:ptCount val="19"/>
                <c:pt idx="0">
                  <c:v>0.50484428202565024</c:v>
                </c:pt>
                <c:pt idx="1">
                  <c:v>0.51395411109323685</c:v>
                </c:pt>
                <c:pt idx="2">
                  <c:v>0.50638705998762401</c:v>
                </c:pt>
                <c:pt idx="3">
                  <c:v>0.51580397592020721</c:v>
                </c:pt>
                <c:pt idx="4">
                  <c:v>0.52238470708322327</c:v>
                </c:pt>
                <c:pt idx="5">
                  <c:v>0.51591353404321327</c:v>
                </c:pt>
                <c:pt idx="6">
                  <c:v>0.52333854404077007</c:v>
                </c:pt>
                <c:pt idx="7">
                  <c:v>0.51673391097294807</c:v>
                </c:pt>
                <c:pt idx="8">
                  <c:v>0.55082974238243787</c:v>
                </c:pt>
                <c:pt idx="9">
                  <c:v>0.53807586223966541</c:v>
                </c:pt>
                <c:pt idx="10">
                  <c:v>0.55369065195613132</c:v>
                </c:pt>
                <c:pt idx="11">
                  <c:v>0.55607258291853134</c:v>
                </c:pt>
                <c:pt idx="12">
                  <c:v>0.55643511804230039</c:v>
                </c:pt>
                <c:pt idx="13">
                  <c:v>0.55320571184897482</c:v>
                </c:pt>
                <c:pt idx="14">
                  <c:v>0.5532658205592963</c:v>
                </c:pt>
                <c:pt idx="15">
                  <c:v>0.55364481760604289</c:v>
                </c:pt>
                <c:pt idx="16">
                  <c:v>0.55271783032063593</c:v>
                </c:pt>
                <c:pt idx="17">
                  <c:v>0.55255529877905096</c:v>
                </c:pt>
                <c:pt idx="18">
                  <c:v>0.55231866101574534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006-4ECE-AA3C-4366F2E2A0D9}"/>
            </c:ext>
          </c:extLst>
        </c:ser>
        <c:ser>
          <c:idx val="5"/>
          <c:order val="3"/>
          <c:tx>
            <c:strRef>
              <c:f>'23'!$A$13</c:f>
              <c:strCache>
                <c:ptCount val="1"/>
                <c:pt idx="0">
                  <c:v>Rend. elettrico - centrali cogenerative</c:v>
                </c:pt>
              </c:strCache>
            </c:strRef>
          </c:tx>
          <c:marker>
            <c:symbol val="none"/>
          </c:marker>
          <c:cat>
            <c:strRef>
              <c:f>'23'!$B$3:$T$3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2023*</c:v>
                </c:pt>
              </c:strCache>
            </c:strRef>
          </c:cat>
          <c:val>
            <c:numRef>
              <c:f>'23'!$B$13:$T$13</c:f>
              <c:numCache>
                <c:formatCode>_(* #,##0.000_);_(* \(#,##0.000\);_(* "-"??_);_(@_)</c:formatCode>
                <c:ptCount val="19"/>
                <c:pt idx="0">
                  <c:v>0.38288284854491461</c:v>
                </c:pt>
                <c:pt idx="1">
                  <c:v>0.38691379399241171</c:v>
                </c:pt>
                <c:pt idx="2">
                  <c:v>0.39009239020376812</c:v>
                </c:pt>
                <c:pt idx="3">
                  <c:v>0.39401147817256377</c:v>
                </c:pt>
                <c:pt idx="4">
                  <c:v>0.40219371853925423</c:v>
                </c:pt>
                <c:pt idx="5">
                  <c:v>0.39937508483334744</c:v>
                </c:pt>
                <c:pt idx="6">
                  <c:v>0.3875628078420838</c:v>
                </c:pt>
                <c:pt idx="7">
                  <c:v>0.3915064590346492</c:v>
                </c:pt>
                <c:pt idx="8">
                  <c:v>0.39146488338840868</c:v>
                </c:pt>
                <c:pt idx="9">
                  <c:v>0.38444109994724096</c:v>
                </c:pt>
                <c:pt idx="10">
                  <c:v>0.39912866230453847</c:v>
                </c:pt>
                <c:pt idx="11">
                  <c:v>0.40783234811130548</c:v>
                </c:pt>
                <c:pt idx="12">
                  <c:v>0.41307596542550395</c:v>
                </c:pt>
                <c:pt idx="13">
                  <c:v>0.40866882199393367</c:v>
                </c:pt>
                <c:pt idx="14">
                  <c:v>0.40997918276087014</c:v>
                </c:pt>
                <c:pt idx="15">
                  <c:v>0.40488581567239196</c:v>
                </c:pt>
                <c:pt idx="16">
                  <c:v>0.40219201228766477</c:v>
                </c:pt>
                <c:pt idx="17">
                  <c:v>0.40005596727210513</c:v>
                </c:pt>
                <c:pt idx="18">
                  <c:v>0.39680189288798379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006-4ECE-AA3C-4366F2E2A0D9}"/>
            </c:ext>
          </c:extLst>
        </c:ser>
        <c:ser>
          <c:idx val="2"/>
          <c:order val="4"/>
          <c:tx>
            <c:strRef>
              <c:f>'23'!$A$15</c:f>
              <c:strCache>
                <c:ptCount val="1"/>
                <c:pt idx="0">
                  <c:v>Rend. totale - centrali cogenerative</c:v>
                </c:pt>
              </c:strCache>
            </c:strRef>
          </c:tx>
          <c:marker>
            <c:symbol val="none"/>
          </c:marker>
          <c:cat>
            <c:strRef>
              <c:f>'23'!$B$3:$T$3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2023*</c:v>
                </c:pt>
              </c:strCache>
            </c:strRef>
          </c:cat>
          <c:val>
            <c:numRef>
              <c:f>'23'!$B$15:$T$15</c:f>
              <c:numCache>
                <c:formatCode>_(* #,##0.000_);_(* \(#,##0.000\);_(* "-"??_);_(@_)</c:formatCode>
                <c:ptCount val="19"/>
                <c:pt idx="0">
                  <c:v>0.60033751702532845</c:v>
                </c:pt>
                <c:pt idx="1">
                  <c:v>0.60779917300489494</c:v>
                </c:pt>
                <c:pt idx="2">
                  <c:v>0.59584900640914251</c:v>
                </c:pt>
                <c:pt idx="3">
                  <c:v>0.60495824970313383</c:v>
                </c:pt>
                <c:pt idx="4">
                  <c:v>0.60332290695877699</c:v>
                </c:pt>
                <c:pt idx="5">
                  <c:v>0.60091834773573316</c:v>
                </c:pt>
                <c:pt idx="6">
                  <c:v>0.6164720435478882</c:v>
                </c:pt>
                <c:pt idx="7">
                  <c:v>0.61069922567041512</c:v>
                </c:pt>
                <c:pt idx="8">
                  <c:v>0.64486206369959664</c:v>
                </c:pt>
                <c:pt idx="9">
                  <c:v>0.63833565748060017</c:v>
                </c:pt>
                <c:pt idx="10">
                  <c:v>0.64587129060447934</c:v>
                </c:pt>
                <c:pt idx="11">
                  <c:v>0.64465552042813812</c:v>
                </c:pt>
                <c:pt idx="12">
                  <c:v>0.64217747087882182</c:v>
                </c:pt>
                <c:pt idx="13">
                  <c:v>0.64089490827163231</c:v>
                </c:pt>
                <c:pt idx="14">
                  <c:v>0.64025430204364653</c:v>
                </c:pt>
                <c:pt idx="15">
                  <c:v>0.64389301728775117</c:v>
                </c:pt>
                <c:pt idx="16">
                  <c:v>0.64446588393128412</c:v>
                </c:pt>
                <c:pt idx="17">
                  <c:v>0.6456606252381466</c:v>
                </c:pt>
                <c:pt idx="18">
                  <c:v>0.64747285869520832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1006-4ECE-AA3C-4366F2E2A0D9}"/>
            </c:ext>
          </c:extLst>
        </c:ser>
        <c:ser>
          <c:idx val="4"/>
          <c:order val="5"/>
          <c:tx>
            <c:strRef>
              <c:f>'23'!$A$16</c:f>
              <c:strCache>
                <c:ptCount val="1"/>
                <c:pt idx="0">
                  <c:v>Rend. elettrico - centrali non cogenerative</c:v>
                </c:pt>
              </c:strCache>
            </c:strRef>
          </c:tx>
          <c:marker>
            <c:symbol val="none"/>
          </c:marker>
          <c:cat>
            <c:strRef>
              <c:f>'23'!$B$3:$T$3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2023*</c:v>
                </c:pt>
              </c:strCache>
            </c:strRef>
          </c:cat>
          <c:val>
            <c:numRef>
              <c:f>'23'!$B$16:$T$16</c:f>
              <c:numCache>
                <c:formatCode>_(* #,##0.000_);_(* \(#,##0.000\);_(* "-"??_);_(@_)</c:formatCode>
                <c:ptCount val="19"/>
                <c:pt idx="0">
                  <c:v>0.4199199116734747</c:v>
                </c:pt>
                <c:pt idx="1">
                  <c:v>0.4241959683566775</c:v>
                </c:pt>
                <c:pt idx="2">
                  <c:v>0.43100011421503026</c:v>
                </c:pt>
                <c:pt idx="3">
                  <c:v>0.43624821301825734</c:v>
                </c:pt>
                <c:pt idx="4">
                  <c:v>0.42714616386437421</c:v>
                </c:pt>
                <c:pt idx="5">
                  <c:v>0.4305831284485328</c:v>
                </c:pt>
                <c:pt idx="6">
                  <c:v>0.43143262812794042</c:v>
                </c:pt>
                <c:pt idx="7">
                  <c:v>0.42398679874703415</c:v>
                </c:pt>
                <c:pt idx="8">
                  <c:v>0.41239579273812249</c:v>
                </c:pt>
                <c:pt idx="9">
                  <c:v>0.40349377187188434</c:v>
                </c:pt>
                <c:pt idx="10">
                  <c:v>0.41743171657777883</c:v>
                </c:pt>
                <c:pt idx="11">
                  <c:v>0.42972554861628376</c:v>
                </c:pt>
                <c:pt idx="12">
                  <c:v>0.44384798946107612</c:v>
                </c:pt>
                <c:pt idx="13">
                  <c:v>0.44023234484867019</c:v>
                </c:pt>
                <c:pt idx="14">
                  <c:v>0.45488426291248996</c:v>
                </c:pt>
                <c:pt idx="15">
                  <c:v>0.45676586081983572</c:v>
                </c:pt>
                <c:pt idx="16">
                  <c:v>0.46115483186044492</c:v>
                </c:pt>
                <c:pt idx="17">
                  <c:v>0.46834767494892166</c:v>
                </c:pt>
                <c:pt idx="18">
                  <c:v>0.4729234552980674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006-4ECE-AA3C-4366F2E2A0D9}"/>
            </c:ext>
          </c:extLst>
        </c:ser>
        <c:ser>
          <c:idx val="6"/>
          <c:order val="6"/>
          <c:tx>
            <c:strRef>
              <c:f>'23'!$A$20</c:f>
              <c:strCache>
                <c:ptCount val="1"/>
                <c:pt idx="0">
                  <c:v>Rend. totale - parco termoelettrico</c:v>
                </c:pt>
              </c:strCache>
            </c:strRef>
          </c:tx>
          <c:spPr>
            <a:ln w="508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'23'!$B$3:$T$3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2023*</c:v>
                </c:pt>
              </c:strCache>
            </c:strRef>
          </c:cat>
          <c:val>
            <c:numRef>
              <c:f>'23'!$B$20:$T$20</c:f>
              <c:numCache>
                <c:formatCode>_(* #,##0.000_);_(* \(#,##0.000\);_(* "-"??_);_(@_)</c:formatCode>
                <c:ptCount val="19"/>
                <c:pt idx="0">
                  <c:v>0.49147908267801832</c:v>
                </c:pt>
                <c:pt idx="1">
                  <c:v>0.49971481045940258</c:v>
                </c:pt>
                <c:pt idx="2">
                  <c:v>0.50203179308330914</c:v>
                </c:pt>
                <c:pt idx="3">
                  <c:v>0.5070757308525613</c:v>
                </c:pt>
                <c:pt idx="4">
                  <c:v>0.50805743846226104</c:v>
                </c:pt>
                <c:pt idx="5">
                  <c:v>0.51616846591372889</c:v>
                </c:pt>
                <c:pt idx="6">
                  <c:v>0.5188658439000261</c:v>
                </c:pt>
                <c:pt idx="7">
                  <c:v>0.5145380089290601</c:v>
                </c:pt>
                <c:pt idx="8">
                  <c:v>0.52581800940165802</c:v>
                </c:pt>
                <c:pt idx="9">
                  <c:v>0.52026811729338884</c:v>
                </c:pt>
                <c:pt idx="10">
                  <c:v>0.5343845657856825</c:v>
                </c:pt>
                <c:pt idx="11">
                  <c:v>0.54623792576293151</c:v>
                </c:pt>
                <c:pt idx="12">
                  <c:v>0.55198516883296866</c:v>
                </c:pt>
                <c:pt idx="13">
                  <c:v>0.5535039101309186</c:v>
                </c:pt>
                <c:pt idx="14">
                  <c:v>0.56154426945352454</c:v>
                </c:pt>
                <c:pt idx="15">
                  <c:v>0.56625794034991495</c:v>
                </c:pt>
                <c:pt idx="16">
                  <c:v>0.57109707648858854</c:v>
                </c:pt>
                <c:pt idx="17">
                  <c:v>0.57708486567953199</c:v>
                </c:pt>
                <c:pt idx="18">
                  <c:v>0.58236005712435335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006-4ECE-AA3C-4366F2E2A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884864"/>
        <c:axId val="146916096"/>
      </c:lineChart>
      <c:catAx>
        <c:axId val="14688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it-IT"/>
          </a:p>
        </c:txPr>
        <c:crossAx val="146916096"/>
        <c:crosses val="autoZero"/>
        <c:auto val="1"/>
        <c:lblAlgn val="ctr"/>
        <c:lblOffset val="100"/>
        <c:noMultiLvlLbl val="0"/>
      </c:catAx>
      <c:valAx>
        <c:axId val="146916096"/>
        <c:scaling>
          <c:orientation val="minMax"/>
          <c:max val="0.65000000000000124"/>
          <c:min val="0.3500000000000003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.00" sourceLinked="0"/>
        <c:majorTickMark val="out"/>
        <c:minorTickMark val="none"/>
        <c:tickLblPos val="nextTo"/>
        <c:crossAx val="146884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3547873178796321E-3"/>
          <c:y val="0.82487282912720872"/>
          <c:w val="0.99176808560578655"/>
          <c:h val="0.1641697415510638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1">
          <a:solidFill>
            <a:schemeClr val="tx1">
              <a:lumMod val="65000"/>
              <a:lumOff val="35000"/>
            </a:schemeClr>
          </a:solidFill>
        </a:defRPr>
      </a:pPr>
      <a:endParaRPr lang="it-IT"/>
    </a:p>
  </c:tx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3267949790248"/>
          <c:y val="3.2300805768829856E-2"/>
          <c:w val="0.86215330833808168"/>
          <c:h val="0.66905055590296292"/>
        </c:manualLayout>
      </c:layout>
      <c:lineChart>
        <c:grouping val="standard"/>
        <c:varyColors val="0"/>
        <c:ser>
          <c:idx val="0"/>
          <c:order val="0"/>
          <c:tx>
            <c:strRef>
              <c:f>'23'!$U$18</c:f>
              <c:strCache>
                <c:ptCount val="1"/>
                <c:pt idx="0">
                  <c:v>Electricity efficiency - Power plants</c:v>
                </c:pt>
              </c:strCache>
            </c:strRef>
          </c:tx>
          <c:marker>
            <c:symbol val="none"/>
          </c:marker>
          <c:cat>
            <c:strRef>
              <c:f>'23'!$B$3:$T$3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2023*</c:v>
                </c:pt>
              </c:strCache>
            </c:strRef>
          </c:cat>
          <c:val>
            <c:numRef>
              <c:f>'23'!$B$18:$T$18</c:f>
              <c:numCache>
                <c:formatCode>_(* #,##0.000_);_(* \(#,##0.000\);_(* "-"??_);_(@_)</c:formatCode>
                <c:ptCount val="19"/>
                <c:pt idx="0">
                  <c:v>0.40522657794113226</c:v>
                </c:pt>
                <c:pt idx="1">
                  <c:v>0.40886142089847349</c:v>
                </c:pt>
                <c:pt idx="2">
                  <c:v>0.41337339997676525</c:v>
                </c:pt>
                <c:pt idx="3">
                  <c:v>0.41851626860496088</c:v>
                </c:pt>
                <c:pt idx="4">
                  <c:v>0.4156870850139463</c:v>
                </c:pt>
                <c:pt idx="5">
                  <c:v>0.41490172042411977</c:v>
                </c:pt>
                <c:pt idx="6">
                  <c:v>0.4107239473725724</c:v>
                </c:pt>
                <c:pt idx="7">
                  <c:v>0.40823524808456269</c:v>
                </c:pt>
                <c:pt idx="8">
                  <c:v>0.40218383941120422</c:v>
                </c:pt>
                <c:pt idx="9">
                  <c:v>0.39401916607657356</c:v>
                </c:pt>
                <c:pt idx="10">
                  <c:v>0.40806075038851991</c:v>
                </c:pt>
                <c:pt idx="11">
                  <c:v>0.41785736284079716</c:v>
                </c:pt>
                <c:pt idx="12">
                  <c:v>0.4270698490707332</c:v>
                </c:pt>
                <c:pt idx="13">
                  <c:v>0.4224192545259996</c:v>
                </c:pt>
                <c:pt idx="14">
                  <c:v>0.42904642536984372</c:v>
                </c:pt>
                <c:pt idx="15">
                  <c:v>0.42641004827754514</c:v>
                </c:pt>
                <c:pt idx="16">
                  <c:v>0.42619034128164668</c:v>
                </c:pt>
                <c:pt idx="17">
                  <c:v>0.42745483670914508</c:v>
                </c:pt>
                <c:pt idx="18">
                  <c:v>0.4269256202721744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A0-463F-A154-F023287A96E6}"/>
            </c:ext>
          </c:extLst>
        </c:ser>
        <c:ser>
          <c:idx val="1"/>
          <c:order val="1"/>
          <c:tx>
            <c:strRef>
              <c:f>'23'!$U$19</c:f>
              <c:strCache>
                <c:ptCount val="1"/>
                <c:pt idx="0">
                  <c:v>Equivalent electrical efficiency - Power plants</c:v>
                </c:pt>
              </c:strCache>
            </c:strRef>
          </c:tx>
          <c:marker>
            <c:symbol val="none"/>
          </c:marker>
          <c:cat>
            <c:strRef>
              <c:f>'23'!$B$3:$T$3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2023*</c:v>
                </c:pt>
              </c:strCache>
            </c:strRef>
          </c:cat>
          <c:val>
            <c:numRef>
              <c:f>'23'!$B$19:$T$19</c:f>
              <c:numCache>
                <c:formatCode>_(* #,##0.000_);_(* \(#,##0.000\);_(* "-"??_);_(@_)</c:formatCode>
                <c:ptCount val="19"/>
                <c:pt idx="0">
                  <c:v>0.44817155194595126</c:v>
                </c:pt>
                <c:pt idx="1">
                  <c:v>0.45513482586879572</c:v>
                </c:pt>
                <c:pt idx="2">
                  <c:v>0.45877173322589726</c:v>
                </c:pt>
                <c:pt idx="3">
                  <c:v>0.46456814928805107</c:v>
                </c:pt>
                <c:pt idx="4">
                  <c:v>0.46480118419011973</c:v>
                </c:pt>
                <c:pt idx="5">
                  <c:v>0.46802155810224344</c:v>
                </c:pt>
                <c:pt idx="6">
                  <c:v>0.46809670049986263</c:v>
                </c:pt>
                <c:pt idx="7">
                  <c:v>0.4626055500542226</c:v>
                </c:pt>
                <c:pt idx="8">
                  <c:v>0.46828731846537736</c:v>
                </c:pt>
                <c:pt idx="9">
                  <c:v>0.45921790278295999</c:v>
                </c:pt>
                <c:pt idx="10">
                  <c:v>0.47610278254983895</c:v>
                </c:pt>
                <c:pt idx="11">
                  <c:v>0.48844437615333791</c:v>
                </c:pt>
                <c:pt idx="12">
                  <c:v>0.49686720807138585</c:v>
                </c:pt>
                <c:pt idx="13">
                  <c:v>0.49549478804079794</c:v>
                </c:pt>
                <c:pt idx="14">
                  <c:v>0.5041769930566431</c:v>
                </c:pt>
                <c:pt idx="15">
                  <c:v>0.50595417936686515</c:v>
                </c:pt>
                <c:pt idx="16">
                  <c:v>0.5090199513648096</c:v>
                </c:pt>
                <c:pt idx="17">
                  <c:v>0.51360988853777489</c:v>
                </c:pt>
                <c:pt idx="18">
                  <c:v>0.51679324404998672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A0-463F-A154-F023287A96E6}"/>
            </c:ext>
          </c:extLst>
        </c:ser>
        <c:ser>
          <c:idx val="3"/>
          <c:order val="2"/>
          <c:tx>
            <c:strRef>
              <c:f>'23'!$U$14</c:f>
              <c:strCache>
                <c:ptCount val="1"/>
                <c:pt idx="0">
                  <c:v>Equivalent electrical efficiency - CHP</c:v>
                </c:pt>
              </c:strCache>
            </c:strRef>
          </c:tx>
          <c:marker>
            <c:symbol val="none"/>
          </c:marker>
          <c:cat>
            <c:strRef>
              <c:f>'23'!$B$3:$T$3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2023*</c:v>
                </c:pt>
              </c:strCache>
            </c:strRef>
          </c:cat>
          <c:val>
            <c:numRef>
              <c:f>'23'!$B$14:$T$14</c:f>
              <c:numCache>
                <c:formatCode>_(* #,##0.000_);_(* \(#,##0.000\);_(* "-"??_);_(@_)</c:formatCode>
                <c:ptCount val="19"/>
                <c:pt idx="0">
                  <c:v>0.50484428202565024</c:v>
                </c:pt>
                <c:pt idx="1">
                  <c:v>0.51395411109323685</c:v>
                </c:pt>
                <c:pt idx="2">
                  <c:v>0.50638705998762401</c:v>
                </c:pt>
                <c:pt idx="3">
                  <c:v>0.51580397592020721</c:v>
                </c:pt>
                <c:pt idx="4">
                  <c:v>0.52238470708322327</c:v>
                </c:pt>
                <c:pt idx="5">
                  <c:v>0.51591353404321327</c:v>
                </c:pt>
                <c:pt idx="6">
                  <c:v>0.52333854404077007</c:v>
                </c:pt>
                <c:pt idx="7">
                  <c:v>0.51673391097294807</c:v>
                </c:pt>
                <c:pt idx="8">
                  <c:v>0.55082974238243787</c:v>
                </c:pt>
                <c:pt idx="9">
                  <c:v>0.53807586223966541</c:v>
                </c:pt>
                <c:pt idx="10">
                  <c:v>0.55369065195613132</c:v>
                </c:pt>
                <c:pt idx="11">
                  <c:v>0.55607258291853134</c:v>
                </c:pt>
                <c:pt idx="12">
                  <c:v>0.55643511804230039</c:v>
                </c:pt>
                <c:pt idx="13">
                  <c:v>0.55320571184897482</c:v>
                </c:pt>
                <c:pt idx="14">
                  <c:v>0.5532658205592963</c:v>
                </c:pt>
                <c:pt idx="15">
                  <c:v>0.55364481760604289</c:v>
                </c:pt>
                <c:pt idx="16">
                  <c:v>0.55271783032063593</c:v>
                </c:pt>
                <c:pt idx="17">
                  <c:v>0.55255529877905096</c:v>
                </c:pt>
                <c:pt idx="18">
                  <c:v>0.55231866101574534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EA0-463F-A154-F023287A96E6}"/>
            </c:ext>
          </c:extLst>
        </c:ser>
        <c:ser>
          <c:idx val="5"/>
          <c:order val="3"/>
          <c:tx>
            <c:strRef>
              <c:f>'23'!$U$13</c:f>
              <c:strCache>
                <c:ptCount val="1"/>
                <c:pt idx="0">
                  <c:v>Electricity efficiency - CHP</c:v>
                </c:pt>
              </c:strCache>
            </c:strRef>
          </c:tx>
          <c:marker>
            <c:symbol val="none"/>
          </c:marker>
          <c:cat>
            <c:strRef>
              <c:f>'23'!$B$3:$T$3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2023*</c:v>
                </c:pt>
              </c:strCache>
            </c:strRef>
          </c:cat>
          <c:val>
            <c:numRef>
              <c:f>'23'!$B$13:$T$13</c:f>
              <c:numCache>
                <c:formatCode>_(* #,##0.000_);_(* \(#,##0.000\);_(* "-"??_);_(@_)</c:formatCode>
                <c:ptCount val="19"/>
                <c:pt idx="0">
                  <c:v>0.38288284854491461</c:v>
                </c:pt>
                <c:pt idx="1">
                  <c:v>0.38691379399241171</c:v>
                </c:pt>
                <c:pt idx="2">
                  <c:v>0.39009239020376812</c:v>
                </c:pt>
                <c:pt idx="3">
                  <c:v>0.39401147817256377</c:v>
                </c:pt>
                <c:pt idx="4">
                  <c:v>0.40219371853925423</c:v>
                </c:pt>
                <c:pt idx="5">
                  <c:v>0.39937508483334744</c:v>
                </c:pt>
                <c:pt idx="6">
                  <c:v>0.3875628078420838</c:v>
                </c:pt>
                <c:pt idx="7">
                  <c:v>0.3915064590346492</c:v>
                </c:pt>
                <c:pt idx="8">
                  <c:v>0.39146488338840868</c:v>
                </c:pt>
                <c:pt idx="9">
                  <c:v>0.38444109994724096</c:v>
                </c:pt>
                <c:pt idx="10">
                  <c:v>0.39912866230453847</c:v>
                </c:pt>
                <c:pt idx="11">
                  <c:v>0.40783234811130548</c:v>
                </c:pt>
                <c:pt idx="12">
                  <c:v>0.41307596542550395</c:v>
                </c:pt>
                <c:pt idx="13">
                  <c:v>0.40866882199393367</c:v>
                </c:pt>
                <c:pt idx="14">
                  <c:v>0.40997918276087014</c:v>
                </c:pt>
                <c:pt idx="15">
                  <c:v>0.40488581567239196</c:v>
                </c:pt>
                <c:pt idx="16">
                  <c:v>0.40219201228766477</c:v>
                </c:pt>
                <c:pt idx="17">
                  <c:v>0.40005596727210513</c:v>
                </c:pt>
                <c:pt idx="18">
                  <c:v>0.39680189288798379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EA0-463F-A154-F023287A96E6}"/>
            </c:ext>
          </c:extLst>
        </c:ser>
        <c:ser>
          <c:idx val="2"/>
          <c:order val="4"/>
          <c:tx>
            <c:strRef>
              <c:f>'23'!$U$15</c:f>
              <c:strCache>
                <c:ptCount val="1"/>
                <c:pt idx="0">
                  <c:v>Total efficiency - CHP</c:v>
                </c:pt>
              </c:strCache>
            </c:strRef>
          </c:tx>
          <c:marker>
            <c:symbol val="none"/>
          </c:marker>
          <c:cat>
            <c:strRef>
              <c:f>'23'!$B$3:$T$3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2023*</c:v>
                </c:pt>
              </c:strCache>
            </c:strRef>
          </c:cat>
          <c:val>
            <c:numRef>
              <c:f>'23'!$B$15:$T$15</c:f>
              <c:numCache>
                <c:formatCode>_(* #,##0.000_);_(* \(#,##0.000\);_(* "-"??_);_(@_)</c:formatCode>
                <c:ptCount val="19"/>
                <c:pt idx="0">
                  <c:v>0.60033751702532845</c:v>
                </c:pt>
                <c:pt idx="1">
                  <c:v>0.60779917300489494</c:v>
                </c:pt>
                <c:pt idx="2">
                  <c:v>0.59584900640914251</c:v>
                </c:pt>
                <c:pt idx="3">
                  <c:v>0.60495824970313383</c:v>
                </c:pt>
                <c:pt idx="4">
                  <c:v>0.60332290695877699</c:v>
                </c:pt>
                <c:pt idx="5">
                  <c:v>0.60091834773573316</c:v>
                </c:pt>
                <c:pt idx="6">
                  <c:v>0.6164720435478882</c:v>
                </c:pt>
                <c:pt idx="7">
                  <c:v>0.61069922567041512</c:v>
                </c:pt>
                <c:pt idx="8">
                  <c:v>0.64486206369959664</c:v>
                </c:pt>
                <c:pt idx="9">
                  <c:v>0.63833565748060017</c:v>
                </c:pt>
                <c:pt idx="10">
                  <c:v>0.64587129060447934</c:v>
                </c:pt>
                <c:pt idx="11">
                  <c:v>0.64465552042813812</c:v>
                </c:pt>
                <c:pt idx="12">
                  <c:v>0.64217747087882182</c:v>
                </c:pt>
                <c:pt idx="13">
                  <c:v>0.64089490827163231</c:v>
                </c:pt>
                <c:pt idx="14">
                  <c:v>0.64025430204364653</c:v>
                </c:pt>
                <c:pt idx="15">
                  <c:v>0.64389301728775117</c:v>
                </c:pt>
                <c:pt idx="16">
                  <c:v>0.64446588393128412</c:v>
                </c:pt>
                <c:pt idx="17">
                  <c:v>0.6456606252381466</c:v>
                </c:pt>
                <c:pt idx="18">
                  <c:v>0.64747285869520832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EA0-463F-A154-F023287A96E6}"/>
            </c:ext>
          </c:extLst>
        </c:ser>
        <c:ser>
          <c:idx val="4"/>
          <c:order val="5"/>
          <c:tx>
            <c:strRef>
              <c:f>'23'!$U$16</c:f>
              <c:strCache>
                <c:ptCount val="1"/>
                <c:pt idx="0">
                  <c:v>Electricity efficiency - No CHP</c:v>
                </c:pt>
              </c:strCache>
            </c:strRef>
          </c:tx>
          <c:marker>
            <c:symbol val="none"/>
          </c:marker>
          <c:cat>
            <c:strRef>
              <c:f>'23'!$B$3:$T$3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2023*</c:v>
                </c:pt>
              </c:strCache>
            </c:strRef>
          </c:cat>
          <c:val>
            <c:numRef>
              <c:f>'23'!$B$16:$T$16</c:f>
              <c:numCache>
                <c:formatCode>_(* #,##0.000_);_(* \(#,##0.000\);_(* "-"??_);_(@_)</c:formatCode>
                <c:ptCount val="19"/>
                <c:pt idx="0">
                  <c:v>0.4199199116734747</c:v>
                </c:pt>
                <c:pt idx="1">
                  <c:v>0.4241959683566775</c:v>
                </c:pt>
                <c:pt idx="2">
                  <c:v>0.43100011421503026</c:v>
                </c:pt>
                <c:pt idx="3">
                  <c:v>0.43624821301825734</c:v>
                </c:pt>
                <c:pt idx="4">
                  <c:v>0.42714616386437421</c:v>
                </c:pt>
                <c:pt idx="5">
                  <c:v>0.4305831284485328</c:v>
                </c:pt>
                <c:pt idx="6">
                  <c:v>0.43143262812794042</c:v>
                </c:pt>
                <c:pt idx="7">
                  <c:v>0.42398679874703415</c:v>
                </c:pt>
                <c:pt idx="8">
                  <c:v>0.41239579273812249</c:v>
                </c:pt>
                <c:pt idx="9">
                  <c:v>0.40349377187188434</c:v>
                </c:pt>
                <c:pt idx="10">
                  <c:v>0.41743171657777883</c:v>
                </c:pt>
                <c:pt idx="11">
                  <c:v>0.42972554861628376</c:v>
                </c:pt>
                <c:pt idx="12">
                  <c:v>0.44384798946107612</c:v>
                </c:pt>
                <c:pt idx="13">
                  <c:v>0.44023234484867019</c:v>
                </c:pt>
                <c:pt idx="14">
                  <c:v>0.45488426291248996</c:v>
                </c:pt>
                <c:pt idx="15">
                  <c:v>0.45676586081983572</c:v>
                </c:pt>
                <c:pt idx="16">
                  <c:v>0.46115483186044492</c:v>
                </c:pt>
                <c:pt idx="17">
                  <c:v>0.46834767494892166</c:v>
                </c:pt>
                <c:pt idx="18">
                  <c:v>0.4729234552980674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8EA0-463F-A154-F023287A96E6}"/>
            </c:ext>
          </c:extLst>
        </c:ser>
        <c:ser>
          <c:idx val="6"/>
          <c:order val="6"/>
          <c:tx>
            <c:strRef>
              <c:f>'23'!$U$20</c:f>
              <c:strCache>
                <c:ptCount val="1"/>
                <c:pt idx="0">
                  <c:v>Total efficiency - Power plants</c:v>
                </c:pt>
              </c:strCache>
            </c:strRef>
          </c:tx>
          <c:spPr>
            <a:ln w="508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'23'!$B$3:$T$3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2023*</c:v>
                </c:pt>
              </c:strCache>
            </c:strRef>
          </c:cat>
          <c:val>
            <c:numRef>
              <c:f>'23'!$B$20:$T$20</c:f>
              <c:numCache>
                <c:formatCode>_(* #,##0.000_);_(* \(#,##0.000\);_(* "-"??_);_(@_)</c:formatCode>
                <c:ptCount val="19"/>
                <c:pt idx="0">
                  <c:v>0.49147908267801832</c:v>
                </c:pt>
                <c:pt idx="1">
                  <c:v>0.49971481045940258</c:v>
                </c:pt>
                <c:pt idx="2">
                  <c:v>0.50203179308330914</c:v>
                </c:pt>
                <c:pt idx="3">
                  <c:v>0.5070757308525613</c:v>
                </c:pt>
                <c:pt idx="4">
                  <c:v>0.50805743846226104</c:v>
                </c:pt>
                <c:pt idx="5">
                  <c:v>0.51616846591372889</c:v>
                </c:pt>
                <c:pt idx="6">
                  <c:v>0.5188658439000261</c:v>
                </c:pt>
                <c:pt idx="7">
                  <c:v>0.5145380089290601</c:v>
                </c:pt>
                <c:pt idx="8">
                  <c:v>0.52581800940165802</c:v>
                </c:pt>
                <c:pt idx="9">
                  <c:v>0.52026811729338884</c:v>
                </c:pt>
                <c:pt idx="10">
                  <c:v>0.5343845657856825</c:v>
                </c:pt>
                <c:pt idx="11">
                  <c:v>0.54623792576293151</c:v>
                </c:pt>
                <c:pt idx="12">
                  <c:v>0.55198516883296866</c:v>
                </c:pt>
                <c:pt idx="13">
                  <c:v>0.5535039101309186</c:v>
                </c:pt>
                <c:pt idx="14">
                  <c:v>0.56154426945352454</c:v>
                </c:pt>
                <c:pt idx="15">
                  <c:v>0.56625794034991495</c:v>
                </c:pt>
                <c:pt idx="16">
                  <c:v>0.57109707648858854</c:v>
                </c:pt>
                <c:pt idx="17">
                  <c:v>0.57708486567953199</c:v>
                </c:pt>
                <c:pt idx="18">
                  <c:v>0.58236005712435335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8EA0-463F-A154-F023287A9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884864"/>
        <c:axId val="146916096"/>
      </c:lineChart>
      <c:catAx>
        <c:axId val="14688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it-IT"/>
          </a:p>
        </c:txPr>
        <c:crossAx val="146916096"/>
        <c:crosses val="autoZero"/>
        <c:auto val="1"/>
        <c:lblAlgn val="ctr"/>
        <c:lblOffset val="100"/>
        <c:noMultiLvlLbl val="0"/>
      </c:catAx>
      <c:valAx>
        <c:axId val="146916096"/>
        <c:scaling>
          <c:orientation val="minMax"/>
          <c:min val="0.3500000000000003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.00" sourceLinked="0"/>
        <c:majorTickMark val="out"/>
        <c:minorTickMark val="none"/>
        <c:tickLblPos val="nextTo"/>
        <c:crossAx val="146884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6370338958548172E-2"/>
          <c:y val="0.8116946063829853"/>
          <c:w val="0.92975259977447744"/>
          <c:h val="0.1773481076901270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1">
          <a:solidFill>
            <a:schemeClr val="tx1">
              <a:lumMod val="65000"/>
              <a:lumOff val="35000"/>
            </a:schemeClr>
          </a:solidFill>
        </a:defRPr>
      </a:pPr>
      <a:endParaRPr lang="it-IT"/>
    </a:p>
  </c:tx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3933825</xdr:colOff>
      <xdr:row>7</xdr:row>
      <xdr:rowOff>7408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5BD7F1CC-2BD6-4133-B30C-ED46F4A54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00675" cy="118850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17</xdr:col>
      <xdr:colOff>86250</xdr:colOff>
      <xdr:row>54</xdr:row>
      <xdr:rowOff>99444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ECB446E0-CD16-4B4B-88B4-9C219627F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8120"/>
          <a:ext cx="10449450" cy="979208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15240</xdr:rowOff>
    </xdr:from>
    <xdr:to>
      <xdr:col>11</xdr:col>
      <xdr:colOff>140468</xdr:colOff>
      <xdr:row>22</xdr:row>
      <xdr:rowOff>137160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95555DE0-B86C-4AA2-9B07-B07FCAE78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96240"/>
          <a:ext cx="6846068" cy="377952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0</xdr:rowOff>
    </xdr:from>
    <xdr:to>
      <xdr:col>8</xdr:col>
      <xdr:colOff>358588</xdr:colOff>
      <xdr:row>47</xdr:row>
      <xdr:rowOff>56029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5404D4C8-66DA-4BF4-993E-D88C085C8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22</xdr:row>
      <xdr:rowOff>0</xdr:rowOff>
    </xdr:from>
    <xdr:to>
      <xdr:col>24</xdr:col>
      <xdr:colOff>361950</xdr:colOff>
      <xdr:row>47</xdr:row>
      <xdr:rowOff>56029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39ACFAC5-92C7-43BD-A156-8CAA39C06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0.04936</cdr:y>
    </cdr:from>
    <cdr:to>
      <cdr:x>0.03644</cdr:x>
      <cdr:y>0.66041</cdr:y>
    </cdr:to>
    <cdr:sp macro="" textlink="">
      <cdr:nvSpPr>
        <cdr:cNvPr id="2" name="CasellaDiTesto 1"/>
        <cdr:cNvSpPr txBox="1"/>
      </cdr:nvSpPr>
      <cdr:spPr>
        <a:xfrm xmlns:a="http://schemas.openxmlformats.org/drawingml/2006/main" rot="16200000">
          <a:off x="-936812" y="1108423"/>
          <a:ext cx="2124636" cy="2510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it-IT" sz="1800" b="1">
              <a:solidFill>
                <a:schemeClr val="tx1">
                  <a:lumMod val="65000"/>
                  <a:lumOff val="35000"/>
                </a:schemeClr>
              </a:solidFill>
            </a:rPr>
            <a:t>Fattore di conversione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0.04936</cdr:y>
    </cdr:from>
    <cdr:to>
      <cdr:x>0.03644</cdr:x>
      <cdr:y>0.66041</cdr:y>
    </cdr:to>
    <cdr:sp macro="" textlink="">
      <cdr:nvSpPr>
        <cdr:cNvPr id="2" name="CasellaDiTesto 1"/>
        <cdr:cNvSpPr txBox="1"/>
      </cdr:nvSpPr>
      <cdr:spPr>
        <a:xfrm xmlns:a="http://schemas.openxmlformats.org/drawingml/2006/main" rot="16200000">
          <a:off x="-936812" y="1108423"/>
          <a:ext cx="2124636" cy="2510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it-IT" sz="1800" b="1">
              <a:solidFill>
                <a:schemeClr val="tx1">
                  <a:lumMod val="65000"/>
                  <a:lumOff val="35000"/>
                </a:schemeClr>
              </a:solidFill>
            </a:rPr>
            <a:t>Efficiency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</xdr:rowOff>
    </xdr:from>
    <xdr:to>
      <xdr:col>0</xdr:col>
      <xdr:colOff>7840980</xdr:colOff>
      <xdr:row>10</xdr:row>
      <xdr:rowOff>0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E89ACD72-75AA-4F99-B39E-480AFEE1FA1D}"/>
            </a:ext>
          </a:extLst>
        </xdr:cNvPr>
        <xdr:cNvSpPr txBox="1"/>
      </xdr:nvSpPr>
      <xdr:spPr>
        <a:xfrm>
          <a:off x="0" y="3"/>
          <a:ext cx="7840980" cy="182879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it-IT" sz="1600" b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Fattori di emissione per la produzione e il consumo</a:t>
          </a:r>
          <a:r>
            <a:rPr lang="it-IT" sz="1600" b="1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di energia elettrica in Italia (aggiornamento al 2022 e stime preliminari per il 2023)</a:t>
          </a:r>
          <a:endParaRPr lang="it-IT" sz="1600" b="1">
            <a:solidFill>
              <a:schemeClr val="dk1"/>
            </a:solidFill>
            <a:latin typeface="Times New Roman" pitchFamily="18" charset="0"/>
            <a:ea typeface="+mn-ea"/>
            <a:cs typeface="Times New Roman" pitchFamily="18" charset="0"/>
          </a:endParaRPr>
        </a:p>
        <a:p>
          <a:endParaRPr lang="it-IT" sz="1200">
            <a:solidFill>
              <a:schemeClr val="dk1"/>
            </a:solidFill>
            <a:latin typeface="Times New Roman" pitchFamily="18" charset="0"/>
            <a:ea typeface="+mn-ea"/>
            <a:cs typeface="Times New Roman" pitchFamily="18" charset="0"/>
          </a:endParaRPr>
        </a:p>
        <a:p>
          <a:r>
            <a:rPr lang="it-IT" sz="12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Fattori di</a:t>
          </a:r>
          <a:r>
            <a:rPr lang="it-IT" sz="120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emissione dei combustibili </a:t>
          </a:r>
          <a:r>
            <a:rPr lang="it-IT" sz="12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elaborati da </a:t>
          </a:r>
          <a:r>
            <a:rPr lang="it-IT" sz="120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ISPRA.</a:t>
          </a:r>
          <a:endParaRPr lang="it-IT" sz="1200">
            <a:solidFill>
              <a:schemeClr val="dk1"/>
            </a:solidFill>
            <a:latin typeface="Times New Roman" pitchFamily="18" charset="0"/>
            <a:ea typeface="+mn-ea"/>
            <a:cs typeface="Times New Roman" pitchFamily="18" charset="0"/>
          </a:endParaRPr>
        </a:p>
        <a:p>
          <a:r>
            <a:rPr lang="it-IT" sz="12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TERNA S.p.A. è la fonte dei dati</a:t>
          </a:r>
          <a:r>
            <a:rPr lang="it-IT" sz="120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it-IT" sz="12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di produzione elettrica, produzione di calore e consumi energetici delle centrali. </a:t>
          </a:r>
        </a:p>
        <a:p>
          <a:r>
            <a:rPr lang="it-IT" sz="12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Le stime per il 2023 sono elaborate da ISPRA su base dati TERNA</a:t>
          </a:r>
          <a:r>
            <a:rPr lang="it-IT" sz="120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(</a:t>
          </a:r>
          <a:r>
            <a:rPr lang="it-IT" sz="1200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Rapporto mensile sul sistema elettrico, </a:t>
          </a:r>
          <a:r>
            <a:rPr lang="it-IT" sz="1200" b="1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dicembre 2023</a:t>
          </a:r>
          <a:r>
            <a:rPr lang="it-IT" sz="1200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), SNAM per la distribuzione di gas naturale, MSE per il carbone e prodotti petroliferi (</a:t>
          </a:r>
          <a:r>
            <a:rPr lang="it-IT" sz="1200" b="1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aggiornati a dicembre 2023</a:t>
          </a:r>
          <a:r>
            <a:rPr lang="it-IT" sz="1200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). </a:t>
          </a:r>
        </a:p>
        <a:p>
          <a:r>
            <a:rPr lang="it-IT" sz="1200" b="1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NB - Le stime preliminari sono caratterizzate da notevole incertezza e saranno riviste con i dati consuntivi.</a:t>
          </a:r>
          <a:endParaRPr lang="it-IT" sz="1200" b="1">
            <a:solidFill>
              <a:schemeClr val="dk1"/>
            </a:solidFill>
            <a:latin typeface="Times New Roman" pitchFamily="18" charset="0"/>
            <a:ea typeface="+mn-ea"/>
            <a:cs typeface="Times New Roman" pitchFamily="18" charset="0"/>
          </a:endParaRPr>
        </a:p>
        <a:p>
          <a:endParaRPr lang="it-IT" sz="1200">
            <a:solidFill>
              <a:schemeClr val="dk1"/>
            </a:solidFill>
            <a:latin typeface="Times New Roman" pitchFamily="18" charset="0"/>
            <a:ea typeface="+mn-ea"/>
            <a:cs typeface="Times New Roman" pitchFamily="18" charset="0"/>
          </a:endParaRPr>
        </a:p>
        <a:p>
          <a:endParaRPr lang="it-IT" sz="1200">
            <a:solidFill>
              <a:schemeClr val="dk1"/>
            </a:solidFill>
            <a:latin typeface="Times New Roman" pitchFamily="18" charset="0"/>
            <a:ea typeface="+mn-ea"/>
            <a:cs typeface="Times New Roman" pitchFamily="18" charset="0"/>
          </a:endParaRPr>
        </a:p>
        <a:p>
          <a:endParaRPr lang="it-IT" sz="1200">
            <a:solidFill>
              <a:schemeClr val="dk1"/>
            </a:solidFill>
            <a:latin typeface="Times New Roman" pitchFamily="18" charset="0"/>
            <a:ea typeface="+mn-ea"/>
            <a:cs typeface="Times New Roman" pitchFamily="18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116541</xdr:rowOff>
    </xdr:from>
    <xdr:to>
      <xdr:col>11</xdr:col>
      <xdr:colOff>59372</xdr:colOff>
      <xdr:row>22</xdr:row>
      <xdr:rowOff>161364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CEBF3940-F22B-4789-87CD-6F4E0248F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4661"/>
          <a:ext cx="6764972" cy="388530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366320</xdr:colOff>
      <xdr:row>21</xdr:row>
      <xdr:rowOff>42993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38196CC-2220-467F-8D3A-44AEC97A0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8120"/>
          <a:ext cx="6462320" cy="3700593"/>
        </a:xfrm>
        <a:prstGeom prst="rect">
          <a:avLst/>
        </a:prstGeom>
      </xdr:spPr>
    </xdr:pic>
    <xdr:clientData/>
  </xdr:twoCellAnchor>
  <xdr:twoCellAnchor editAs="oneCell">
    <xdr:from>
      <xdr:col>11</xdr:col>
      <xdr:colOff>543066</xdr:colOff>
      <xdr:row>1</xdr:row>
      <xdr:rowOff>7620</xdr:rowOff>
    </xdr:from>
    <xdr:to>
      <xdr:col>22</xdr:col>
      <xdr:colOff>277934</xdr:colOff>
      <xdr:row>21</xdr:row>
      <xdr:rowOff>38099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52078AEA-09F0-4A5F-BA44-53C096764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48666" y="205740"/>
          <a:ext cx="6440468" cy="36880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60960</xdr:rowOff>
    </xdr:from>
    <xdr:to>
      <xdr:col>11</xdr:col>
      <xdr:colOff>122512</xdr:colOff>
      <xdr:row>23</xdr:row>
      <xdr:rowOff>103984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B0EF03D2-B358-4B2B-8B7C-5661B191E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9080"/>
          <a:ext cx="6828112" cy="40663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98611</xdr:rowOff>
    </xdr:from>
    <xdr:to>
      <xdr:col>16</xdr:col>
      <xdr:colOff>388860</xdr:colOff>
      <xdr:row>36</xdr:row>
      <xdr:rowOff>26894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CAF5332F-F0D3-43FA-B341-303C8C21A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96731"/>
          <a:ext cx="10142460" cy="632908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33</xdr:row>
      <xdr:rowOff>0</xdr:rowOff>
    </xdr:from>
    <xdr:to>
      <xdr:col>26</xdr:col>
      <xdr:colOff>286373</xdr:colOff>
      <xdr:row>56</xdr:row>
      <xdr:rowOff>193612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70625D72-014C-4EA4-BDAC-20D8C49C1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0.04936</cdr:y>
    </cdr:from>
    <cdr:to>
      <cdr:x>0.03644</cdr:x>
      <cdr:y>0.66041</cdr:y>
    </cdr:to>
    <cdr:sp macro="" textlink="">
      <cdr:nvSpPr>
        <cdr:cNvPr id="2" name="CasellaDiTesto 1"/>
        <cdr:cNvSpPr txBox="1"/>
      </cdr:nvSpPr>
      <cdr:spPr>
        <a:xfrm xmlns:a="http://schemas.openxmlformats.org/drawingml/2006/main" rot="16200000">
          <a:off x="-936812" y="1108423"/>
          <a:ext cx="2124636" cy="2510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it-IT" sz="1800" b="1"/>
            <a:t>Fattore di conversione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15240</xdr:rowOff>
    </xdr:from>
    <xdr:to>
      <xdr:col>9</xdr:col>
      <xdr:colOff>463812</xdr:colOff>
      <xdr:row>21</xdr:row>
      <xdr:rowOff>106989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B583FB3D-0CF2-4CDF-9A1E-BF8F07A1D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96240"/>
          <a:ext cx="5950212" cy="35664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missioni.sina.isprambiente.it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sprambiente.gov.it/it/pubblicazioni/rapporti/indicatori-di-efficienza-e-decarbonizzazione" TargetMode="External"/><Relationship Id="rId2" Type="http://schemas.openxmlformats.org/officeDocument/2006/relationships/hyperlink" Target="https://www.isprambiente.gov.it/it/pubblicazioni/rapporti/efficiency-and-decarbonization-indicators-in-italy-and-in-the-biggest-european-countries-edizione-2023" TargetMode="External"/><Relationship Id="rId1" Type="http://schemas.openxmlformats.org/officeDocument/2006/relationships/hyperlink" Target="mailto:antonio.caputo@isprambiente.it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F8522-CC29-4AD7-B104-6D77C9EF0872}">
  <dimension ref="B1:B27"/>
  <sheetViews>
    <sheetView tabSelected="1" topLeftCell="A9" workbookViewId="0">
      <selection activeCell="B14" sqref="B14"/>
    </sheetView>
  </sheetViews>
  <sheetFormatPr defaultColWidth="9.1796875" defaultRowHeight="14"/>
  <cols>
    <col min="1" max="1" width="22" style="431" customWidth="1"/>
    <col min="2" max="2" width="138.81640625" style="431" customWidth="1"/>
    <col min="3" max="16384" width="9.1796875" style="431"/>
  </cols>
  <sheetData>
    <row r="1" spans="2:2" s="429" customFormat="1"/>
    <row r="2" spans="2:2" s="429" customFormat="1"/>
    <row r="3" spans="2:2" s="429" customFormat="1"/>
    <row r="4" spans="2:2" s="429" customFormat="1"/>
    <row r="5" spans="2:2" s="429" customFormat="1"/>
    <row r="6" spans="2:2" s="429" customFormat="1"/>
    <row r="7" spans="2:2" s="429" customFormat="1" ht="8.15" customHeight="1"/>
    <row r="10" spans="2:2">
      <c r="B10" s="430" t="s">
        <v>371</v>
      </c>
    </row>
    <row r="11" spans="2:2" ht="63" customHeight="1">
      <c r="B11" s="432" t="s">
        <v>372</v>
      </c>
    </row>
    <row r="12" spans="2:2" ht="19" customHeight="1">
      <c r="B12" s="433"/>
    </row>
    <row r="13" spans="2:2">
      <c r="B13" s="430" t="s">
        <v>373</v>
      </c>
    </row>
    <row r="14" spans="2:2" ht="22.5">
      <c r="B14" s="434" t="s">
        <v>374</v>
      </c>
    </row>
    <row r="16" spans="2:2">
      <c r="B16" s="430" t="s">
        <v>375</v>
      </c>
    </row>
    <row r="17" spans="2:2" ht="93" customHeight="1">
      <c r="B17" s="435" t="s">
        <v>382</v>
      </c>
    </row>
    <row r="18" spans="2:2" ht="15" customHeight="1"/>
    <row r="19" spans="2:2">
      <c r="B19" s="430" t="s">
        <v>376</v>
      </c>
    </row>
    <row r="20" spans="2:2" ht="17.5">
      <c r="B20" s="436" t="s">
        <v>377</v>
      </c>
    </row>
    <row r="22" spans="2:2">
      <c r="B22" s="430" t="s">
        <v>378</v>
      </c>
    </row>
    <row r="23" spans="2:2" ht="17.5">
      <c r="B23" s="436" t="s">
        <v>381</v>
      </c>
    </row>
    <row r="25" spans="2:2">
      <c r="B25" s="430" t="s">
        <v>379</v>
      </c>
    </row>
    <row r="26" spans="2:2" ht="17.5">
      <c r="B26" s="437" t="s">
        <v>380</v>
      </c>
    </row>
    <row r="27" spans="2:2" ht="17.5">
      <c r="B27" s="436"/>
    </row>
  </sheetData>
  <hyperlinks>
    <hyperlink ref="B26" r:id="rId1" xr:uid="{0AE91A4E-EA2F-46BE-A434-5E0F82D86A13}"/>
  </hyperlinks>
  <pageMargins left="0.7" right="0.7" top="0.75" bottom="0.75" header="0.3" footer="0.3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86FDA-7829-40AC-98F4-93A424F62D08}">
  <dimension ref="A1:AS36"/>
  <sheetViews>
    <sheetView showGridLines="0" zoomScale="90" zoomScaleNormal="90" workbookViewId="0">
      <selection activeCell="A11" sqref="A11"/>
    </sheetView>
  </sheetViews>
  <sheetFormatPr defaultColWidth="9.26953125" defaultRowHeight="15.5"/>
  <cols>
    <col min="1" max="1" width="27.54296875" style="9" customWidth="1"/>
    <col min="2" max="2" width="7" style="9" bestFit="1" customWidth="1"/>
    <col min="3" max="6" width="0.26953125" style="9" customWidth="1"/>
    <col min="7" max="7" width="7" style="9" bestFit="1" customWidth="1"/>
    <col min="8" max="11" width="0.26953125" style="9" customWidth="1"/>
    <col min="12" max="12" width="6.26953125" style="9" bestFit="1" customWidth="1"/>
    <col min="13" max="16" width="0.26953125" style="9" customWidth="1"/>
    <col min="17" max="25" width="7" style="9" customWidth="1"/>
    <col min="26" max="34" width="7" style="108" customWidth="1"/>
    <col min="35" max="35" width="9" style="9" bestFit="1" customWidth="1"/>
    <col min="36" max="16384" width="9.26953125" style="9"/>
  </cols>
  <sheetData>
    <row r="1" spans="1:45">
      <c r="A1" s="8" t="s">
        <v>30</v>
      </c>
      <c r="B1" s="8"/>
    </row>
    <row r="3" spans="1:45">
      <c r="A3" s="33" t="s">
        <v>127</v>
      </c>
    </row>
    <row r="4" spans="1:45">
      <c r="A4" s="439" t="s">
        <v>83</v>
      </c>
      <c r="B4" s="109">
        <v>1990</v>
      </c>
      <c r="C4" s="110">
        <v>1991</v>
      </c>
      <c r="D4" s="110">
        <v>1992</v>
      </c>
      <c r="E4" s="109">
        <v>1993</v>
      </c>
      <c r="F4" s="109">
        <v>1994</v>
      </c>
      <c r="G4" s="109">
        <v>1995</v>
      </c>
      <c r="H4" s="109">
        <v>1996</v>
      </c>
      <c r="I4" s="109">
        <v>1997</v>
      </c>
      <c r="J4" s="109">
        <v>1998</v>
      </c>
      <c r="K4" s="109">
        <v>1999</v>
      </c>
      <c r="L4" s="109">
        <v>2000</v>
      </c>
      <c r="M4" s="109">
        <v>2001</v>
      </c>
      <c r="N4" s="109">
        <v>2002</v>
      </c>
      <c r="O4" s="109">
        <v>2003</v>
      </c>
      <c r="P4" s="109">
        <v>2004</v>
      </c>
      <c r="Q4" s="109">
        <v>2005</v>
      </c>
      <c r="R4" s="109">
        <v>2006</v>
      </c>
      <c r="S4" s="109">
        <v>2007</v>
      </c>
      <c r="T4" s="109">
        <v>2008</v>
      </c>
      <c r="U4" s="109">
        <v>2009</v>
      </c>
      <c r="V4" s="109">
        <v>2010</v>
      </c>
      <c r="W4" s="109">
        <v>2011</v>
      </c>
      <c r="X4" s="109">
        <v>2012</v>
      </c>
      <c r="Y4" s="109">
        <v>2013</v>
      </c>
      <c r="Z4" s="109">
        <v>2014</v>
      </c>
      <c r="AA4" s="109">
        <v>2015</v>
      </c>
      <c r="AB4" s="109">
        <v>2016</v>
      </c>
      <c r="AC4" s="109">
        <v>2017</v>
      </c>
      <c r="AD4" s="109">
        <v>2018</v>
      </c>
      <c r="AE4" s="109">
        <v>2019</v>
      </c>
      <c r="AF4" s="109">
        <v>2020</v>
      </c>
      <c r="AG4" s="109">
        <v>2021</v>
      </c>
      <c r="AH4" s="109">
        <v>2022</v>
      </c>
      <c r="AI4" s="111">
        <v>2023</v>
      </c>
    </row>
    <row r="5" spans="1:45">
      <c r="A5" s="439"/>
      <c r="B5" s="38" t="s">
        <v>84</v>
      </c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</row>
    <row r="6" spans="1:45">
      <c r="A6" s="113" t="s">
        <v>128</v>
      </c>
      <c r="B6" s="114">
        <v>35.079000000000001</v>
      </c>
      <c r="C6" s="114">
        <v>45.606499999999997</v>
      </c>
      <c r="D6" s="114">
        <v>45.786000000000001</v>
      </c>
      <c r="E6" s="114">
        <v>44.481999999999999</v>
      </c>
      <c r="F6" s="114">
        <v>47.731099999999998</v>
      </c>
      <c r="G6" s="114">
        <v>41.905800000000006</v>
      </c>
      <c r="H6" s="114">
        <v>47.070599999999999</v>
      </c>
      <c r="I6" s="114">
        <v>46.5488</v>
      </c>
      <c r="J6" s="114">
        <v>47.358600000000003</v>
      </c>
      <c r="K6" s="114">
        <v>51.77</v>
      </c>
      <c r="L6" s="114">
        <v>50.9</v>
      </c>
      <c r="M6" s="114">
        <v>53.925400000000003</v>
      </c>
      <c r="N6" s="114">
        <v>47.262300000000003</v>
      </c>
      <c r="O6" s="114">
        <v>44.276000000000003</v>
      </c>
      <c r="P6" s="114">
        <v>49.907799999999995</v>
      </c>
      <c r="Q6" s="114">
        <v>42.926699999999997</v>
      </c>
      <c r="R6" s="114">
        <v>43.425400000000003</v>
      </c>
      <c r="S6" s="114">
        <v>38.481199999999994</v>
      </c>
      <c r="T6" s="114">
        <v>47.226999999999997</v>
      </c>
      <c r="U6" s="114">
        <v>53.442500000000003</v>
      </c>
      <c r="V6" s="114">
        <v>54.406779999999998</v>
      </c>
      <c r="W6" s="114">
        <v>47.756660000000004</v>
      </c>
      <c r="X6" s="114">
        <v>43.853899999999996</v>
      </c>
      <c r="Y6" s="114">
        <v>54.671399999999998</v>
      </c>
      <c r="Z6" s="114">
        <v>60.256399999999999</v>
      </c>
      <c r="AA6" s="114">
        <v>46.9694</v>
      </c>
      <c r="AB6" s="114">
        <v>44.256999999999998</v>
      </c>
      <c r="AC6" s="114">
        <v>38.024699999999996</v>
      </c>
      <c r="AD6" s="114">
        <v>50.502839999999999</v>
      </c>
      <c r="AE6" s="114">
        <v>48.153500000000001</v>
      </c>
      <c r="AF6" s="114">
        <v>49.495255327720052</v>
      </c>
      <c r="AG6" s="114">
        <v>47.478300000000004</v>
      </c>
      <c r="AH6" s="114">
        <v>30.290800000000001</v>
      </c>
      <c r="AI6" s="115">
        <v>40.290124792467147</v>
      </c>
    </row>
    <row r="7" spans="1:45">
      <c r="A7" s="116" t="s">
        <v>129</v>
      </c>
      <c r="B7" s="117">
        <v>5.7720000000000002</v>
      </c>
      <c r="C7" s="117">
        <v>6.9139999999999997</v>
      </c>
      <c r="D7" s="117">
        <v>7.5190000000000001</v>
      </c>
      <c r="E7" s="117">
        <v>7.4059999999999997</v>
      </c>
      <c r="F7" s="117">
        <v>7.7720000000000002</v>
      </c>
      <c r="G7" s="117">
        <v>6.5620000000000003</v>
      </c>
      <c r="H7" s="117">
        <v>7.101</v>
      </c>
      <c r="I7" s="117">
        <v>7.0039999999999996</v>
      </c>
      <c r="J7" s="117">
        <v>7.1379999999999999</v>
      </c>
      <c r="K7" s="117">
        <v>7.6689999999999996</v>
      </c>
      <c r="L7" s="117">
        <v>1.7983</v>
      </c>
      <c r="M7" s="117">
        <v>1.6818</v>
      </c>
      <c r="N7" s="117">
        <v>1.4621999999999999</v>
      </c>
      <c r="O7" s="117">
        <v>1.091</v>
      </c>
      <c r="P7" s="117">
        <v>0.99199999999999999</v>
      </c>
      <c r="Q7" s="117">
        <v>0.79900000000000004</v>
      </c>
      <c r="R7" s="117">
        <v>0.85899999999999999</v>
      </c>
      <c r="S7" s="117">
        <v>0.70399999999999996</v>
      </c>
      <c r="T7" s="117">
        <v>0.876</v>
      </c>
      <c r="U7" s="117">
        <v>0.88900000000000001</v>
      </c>
      <c r="V7" s="117">
        <v>0.92700000000000005</v>
      </c>
      <c r="W7" s="117">
        <v>0.86760000000000004</v>
      </c>
      <c r="X7" s="117">
        <v>0.57329999999999992</v>
      </c>
      <c r="Y7" s="117">
        <v>0.62690000000000001</v>
      </c>
      <c r="Z7" s="117">
        <v>0.73820000000000008</v>
      </c>
      <c r="AA7" s="117">
        <v>0.60880000000000001</v>
      </c>
      <c r="AB7" s="117">
        <v>0.56169999999999998</v>
      </c>
      <c r="AC7" s="117">
        <v>0.48870000000000002</v>
      </c>
      <c r="AD7" s="117">
        <v>0.46579999999999999</v>
      </c>
      <c r="AE7" s="117">
        <v>0.49199999999999999</v>
      </c>
      <c r="AF7" s="117">
        <v>0.46489999999999998</v>
      </c>
      <c r="AG7" s="117">
        <f>AF7/AF6*AG6</f>
        <v>0.44595510264269922</v>
      </c>
      <c r="AH7" s="117">
        <f>AG7/AG6*AH6</f>
        <v>0.28451601727798748</v>
      </c>
      <c r="AI7" s="115">
        <f>AH7/AH6*AI6</f>
        <v>0.37843787029678494</v>
      </c>
    </row>
    <row r="8" spans="1:45">
      <c r="A8" s="113" t="s">
        <v>130</v>
      </c>
      <c r="B8" s="114">
        <v>178.29300000000001</v>
      </c>
      <c r="C8" s="114">
        <v>173.02</v>
      </c>
      <c r="D8" s="114">
        <v>176.99799999999999</v>
      </c>
      <c r="E8" s="114">
        <v>174.63800000000001</v>
      </c>
      <c r="F8" s="114">
        <v>180.64699999999999</v>
      </c>
      <c r="G8" s="114">
        <v>196.124</v>
      </c>
      <c r="H8" s="114">
        <v>193.55199999999999</v>
      </c>
      <c r="I8" s="114">
        <v>200.88300000000001</v>
      </c>
      <c r="J8" s="114">
        <v>207.97399999999999</v>
      </c>
      <c r="K8" s="114">
        <v>209.06700000000001</v>
      </c>
      <c r="L8" s="114">
        <v>220.45599999999999</v>
      </c>
      <c r="M8" s="114">
        <v>219.37899999999999</v>
      </c>
      <c r="N8" s="114">
        <v>231.92699999999999</v>
      </c>
      <c r="O8" s="114">
        <v>242.785</v>
      </c>
      <c r="P8" s="114">
        <v>246.12759999999997</v>
      </c>
      <c r="Q8" s="114">
        <v>253.07230000000001</v>
      </c>
      <c r="R8" s="114">
        <v>262.1644</v>
      </c>
      <c r="S8" s="114">
        <v>265.76410000000004</v>
      </c>
      <c r="T8" s="114">
        <v>261.32800000000003</v>
      </c>
      <c r="U8" s="114">
        <v>226.63890000000004</v>
      </c>
      <c r="V8" s="114">
        <v>231.24779999999998</v>
      </c>
      <c r="W8" s="114">
        <v>228.51739999999998</v>
      </c>
      <c r="X8" s="114">
        <v>217.56179999999998</v>
      </c>
      <c r="Y8" s="114">
        <v>192.98770000000002</v>
      </c>
      <c r="Z8" s="114">
        <v>176.17080000000001</v>
      </c>
      <c r="AA8" s="114">
        <v>192.05340000000001</v>
      </c>
      <c r="AB8" s="114">
        <v>199.42959999999999</v>
      </c>
      <c r="AC8" s="114">
        <v>209.48449317200001</v>
      </c>
      <c r="AD8" s="114">
        <v>192.73001972702002</v>
      </c>
      <c r="AE8" s="114">
        <v>195.73388719753999</v>
      </c>
      <c r="AF8" s="114">
        <v>181.30658567227997</v>
      </c>
      <c r="AG8" s="114">
        <v>189.71110605539999</v>
      </c>
      <c r="AH8" s="114">
        <v>199.20973216483003</v>
      </c>
      <c r="AI8" s="115">
        <v>165.06770390466716</v>
      </c>
    </row>
    <row r="9" spans="1:45">
      <c r="A9" s="116" t="s">
        <v>129</v>
      </c>
      <c r="B9" s="117">
        <v>20.524000000000001</v>
      </c>
      <c r="C9" s="117">
        <v>22.254999999999999</v>
      </c>
      <c r="D9" s="117">
        <v>24.600999999999999</v>
      </c>
      <c r="E9" s="117">
        <v>27.562000000000001</v>
      </c>
      <c r="F9" s="117">
        <v>30.84</v>
      </c>
      <c r="G9" s="117">
        <v>33.621000000000002</v>
      </c>
      <c r="H9" s="117">
        <v>36.682000000000002</v>
      </c>
      <c r="I9" s="117">
        <v>46.02</v>
      </c>
      <c r="J9" s="117">
        <v>50.667999999999999</v>
      </c>
      <c r="K9" s="117">
        <v>55.475000000000001</v>
      </c>
      <c r="L9" s="117">
        <v>19.359599999999997</v>
      </c>
      <c r="M9" s="117">
        <v>18.7486</v>
      </c>
      <c r="N9" s="117">
        <v>18.788</v>
      </c>
      <c r="O9" s="117">
        <v>18.433</v>
      </c>
      <c r="P9" s="117">
        <v>18.045000000000002</v>
      </c>
      <c r="Q9" s="117">
        <v>18.988</v>
      </c>
      <c r="R9" s="117">
        <v>17.495000000000001</v>
      </c>
      <c r="S9" s="117">
        <v>18.411999999999999</v>
      </c>
      <c r="T9" s="117">
        <v>17.885999999999999</v>
      </c>
      <c r="U9" s="117">
        <v>19.382000000000001</v>
      </c>
      <c r="V9" s="117">
        <v>22.934999999999999</v>
      </c>
      <c r="W9" s="117">
        <v>22.685500000000001</v>
      </c>
      <c r="X9" s="117">
        <v>15.4832</v>
      </c>
      <c r="Y9" s="117">
        <v>15.443200000000001</v>
      </c>
      <c r="Z9" s="117">
        <v>15.0039</v>
      </c>
      <c r="AA9" s="117">
        <v>18.474</v>
      </c>
      <c r="AB9" s="117">
        <v>17.9056</v>
      </c>
      <c r="AC9" s="117">
        <v>19.292899999999999</v>
      </c>
      <c r="AD9" s="117">
        <v>22.317699999999999</v>
      </c>
      <c r="AE9" s="117">
        <v>21.847799999999999</v>
      </c>
      <c r="AF9" s="117">
        <v>19.8657</v>
      </c>
      <c r="AG9" s="117">
        <f>AF9/AF8*AG8</f>
        <v>20.786580396902618</v>
      </c>
      <c r="AH9" s="117">
        <f>AG9/AG8*AH8</f>
        <v>21.827341580521079</v>
      </c>
      <c r="AI9" s="115">
        <f>AH9/AH8*AI8</f>
        <v>18.086411330839496</v>
      </c>
    </row>
    <row r="10" spans="1:45">
      <c r="A10" s="113" t="s">
        <v>101</v>
      </c>
      <c r="B10" s="114">
        <v>3.222</v>
      </c>
      <c r="C10" s="114">
        <v>3.1819999999999999</v>
      </c>
      <c r="D10" s="114">
        <v>3.4590000000000001</v>
      </c>
      <c r="E10" s="114">
        <v>3.6669999999999998</v>
      </c>
      <c r="F10" s="114">
        <v>3.4173</v>
      </c>
      <c r="G10" s="114">
        <v>3.4356</v>
      </c>
      <c r="H10" s="114">
        <v>3.7624</v>
      </c>
      <c r="I10" s="114">
        <v>3.9051999999999998</v>
      </c>
      <c r="J10" s="114">
        <v>4.2137000000000002</v>
      </c>
      <c r="K10" s="114">
        <v>4.4026999999999994</v>
      </c>
      <c r="L10" s="114">
        <v>4.7051999999999996</v>
      </c>
      <c r="M10" s="114">
        <v>4.5066000000000006</v>
      </c>
      <c r="N10" s="114">
        <v>4.6623000000000001</v>
      </c>
      <c r="O10" s="114">
        <v>5.3404999999999996</v>
      </c>
      <c r="P10" s="114">
        <v>5.4373000000000005</v>
      </c>
      <c r="Q10" s="114">
        <v>5.3244999999999996</v>
      </c>
      <c r="R10" s="114">
        <v>5.5273999999999992</v>
      </c>
      <c r="S10" s="114">
        <v>5.5691000000000006</v>
      </c>
      <c r="T10" s="114">
        <v>5.5202999999999998</v>
      </c>
      <c r="U10" s="114">
        <v>5.3418000000000001</v>
      </c>
      <c r="V10" s="114">
        <v>5.3758999999999997</v>
      </c>
      <c r="W10" s="114">
        <v>5.6543000000000001</v>
      </c>
      <c r="X10" s="114">
        <v>5.5916999999999994</v>
      </c>
      <c r="Y10" s="114">
        <v>5.6592000000000002</v>
      </c>
      <c r="Z10" s="114">
        <v>5.9163000000000006</v>
      </c>
      <c r="AA10" s="114">
        <v>6.1849999999999996</v>
      </c>
      <c r="AB10" s="114">
        <v>6.2886000000000006</v>
      </c>
      <c r="AC10" s="114">
        <v>6.2012</v>
      </c>
      <c r="AD10" s="114">
        <v>6.1053999999999995</v>
      </c>
      <c r="AE10" s="114">
        <v>6.0748999999999995</v>
      </c>
      <c r="AF10" s="114">
        <v>6.0261120000000004</v>
      </c>
      <c r="AG10" s="114">
        <v>5.9138000000000002</v>
      </c>
      <c r="AH10" s="114">
        <v>5.8369</v>
      </c>
      <c r="AI10" s="115">
        <v>5.720286345470349</v>
      </c>
    </row>
    <row r="11" spans="1:45">
      <c r="A11" s="113" t="s">
        <v>131</v>
      </c>
      <c r="B11" s="114">
        <v>6.0000000000000001E-3</v>
      </c>
      <c r="C11" s="114">
        <v>8.0000000000000002E-3</v>
      </c>
      <c r="D11" s="114">
        <v>1.0999999999999999E-2</v>
      </c>
      <c r="E11" s="114">
        <v>1.4999999999999999E-2</v>
      </c>
      <c r="F11" s="114">
        <v>1.7299999999999999E-2</v>
      </c>
      <c r="G11" s="114">
        <v>2.29E-2</v>
      </c>
      <c r="H11" s="114">
        <v>4.6700000000000005E-2</v>
      </c>
      <c r="I11" s="114">
        <v>0.1328</v>
      </c>
      <c r="J11" s="114">
        <v>0.24769999999999998</v>
      </c>
      <c r="K11" s="114">
        <v>0.41949999999999998</v>
      </c>
      <c r="L11" s="114">
        <v>0.58110000000000006</v>
      </c>
      <c r="M11" s="114">
        <v>1.1976</v>
      </c>
      <c r="N11" s="114">
        <v>1.4252</v>
      </c>
      <c r="O11" s="114">
        <v>1.4824000000000002</v>
      </c>
      <c r="P11" s="114">
        <v>1.8754999999999999</v>
      </c>
      <c r="Q11" s="114">
        <v>2.3744000000000001</v>
      </c>
      <c r="R11" s="114">
        <v>3.0057</v>
      </c>
      <c r="S11" s="114">
        <v>4.0734000000000004</v>
      </c>
      <c r="T11" s="114">
        <v>5.0543000000000005</v>
      </c>
      <c r="U11" s="114">
        <v>7.2193999999999994</v>
      </c>
      <c r="V11" s="114">
        <v>11.031600000000001</v>
      </c>
      <c r="W11" s="114">
        <v>20.652099999999997</v>
      </c>
      <c r="X11" s="114">
        <v>32.268800000000006</v>
      </c>
      <c r="Y11" s="114">
        <v>36.485599999999998</v>
      </c>
      <c r="Z11" s="114">
        <v>37.484699999999997</v>
      </c>
      <c r="AA11" s="114">
        <v>37.786099999999998</v>
      </c>
      <c r="AB11" s="114">
        <v>39.792999999999999</v>
      </c>
      <c r="AC11" s="114">
        <v>42.119600000000005</v>
      </c>
      <c r="AD11" s="114">
        <v>40.370199999999997</v>
      </c>
      <c r="AE11" s="114">
        <v>43.890900000000002</v>
      </c>
      <c r="AF11" s="114">
        <v>43.703060999999998</v>
      </c>
      <c r="AG11" s="114">
        <v>45.966300000000004</v>
      </c>
      <c r="AH11" s="114">
        <v>48.615699999999997</v>
      </c>
      <c r="AI11" s="115">
        <v>54.692626974715431</v>
      </c>
    </row>
    <row r="12" spans="1:45">
      <c r="A12" s="34" t="s">
        <v>118</v>
      </c>
      <c r="B12" s="48">
        <f t="shared" ref="B12:AE12" si="0">SUM(B6,B8,B10:B11)</f>
        <v>216.60000000000002</v>
      </c>
      <c r="C12" s="48">
        <f t="shared" si="0"/>
        <v>221.81650000000002</v>
      </c>
      <c r="D12" s="48">
        <f t="shared" si="0"/>
        <v>226.25399999999999</v>
      </c>
      <c r="E12" s="48">
        <f t="shared" si="0"/>
        <v>222.80199999999999</v>
      </c>
      <c r="F12" s="48">
        <f t="shared" si="0"/>
        <v>231.81270000000001</v>
      </c>
      <c r="G12" s="48">
        <f t="shared" si="0"/>
        <v>241.48829999999998</v>
      </c>
      <c r="H12" s="48">
        <f t="shared" si="0"/>
        <v>244.43169999999998</v>
      </c>
      <c r="I12" s="48">
        <f t="shared" si="0"/>
        <v>251.46980000000002</v>
      </c>
      <c r="J12" s="48">
        <f t="shared" si="0"/>
        <v>259.79399999999998</v>
      </c>
      <c r="K12" s="48">
        <f t="shared" si="0"/>
        <v>265.6592</v>
      </c>
      <c r="L12" s="48">
        <f t="shared" si="0"/>
        <v>276.64229999999998</v>
      </c>
      <c r="M12" s="48">
        <f t="shared" si="0"/>
        <v>279.0086</v>
      </c>
      <c r="N12" s="48">
        <f t="shared" si="0"/>
        <v>285.27680000000004</v>
      </c>
      <c r="O12" s="48">
        <f t="shared" si="0"/>
        <v>293.88389999999998</v>
      </c>
      <c r="P12" s="48">
        <f t="shared" si="0"/>
        <v>303.34819999999996</v>
      </c>
      <c r="Q12" s="48">
        <f t="shared" si="0"/>
        <v>303.6979</v>
      </c>
      <c r="R12" s="48">
        <f t="shared" si="0"/>
        <v>314.12290000000002</v>
      </c>
      <c r="S12" s="48">
        <f t="shared" si="0"/>
        <v>313.88780000000003</v>
      </c>
      <c r="T12" s="48">
        <f t="shared" si="0"/>
        <v>319.12960000000004</v>
      </c>
      <c r="U12" s="48">
        <f t="shared" si="0"/>
        <v>292.64260000000002</v>
      </c>
      <c r="V12" s="48">
        <f t="shared" si="0"/>
        <v>302.06208000000004</v>
      </c>
      <c r="W12" s="48">
        <f t="shared" si="0"/>
        <v>302.58045999999996</v>
      </c>
      <c r="X12" s="48">
        <f t="shared" si="0"/>
        <v>299.27619999999996</v>
      </c>
      <c r="Y12" s="48">
        <f t="shared" si="0"/>
        <v>289.8039</v>
      </c>
      <c r="Z12" s="48">
        <f t="shared" si="0"/>
        <v>279.82820000000004</v>
      </c>
      <c r="AA12" s="48">
        <f t="shared" si="0"/>
        <v>282.9939</v>
      </c>
      <c r="AB12" s="48">
        <f t="shared" si="0"/>
        <v>289.76819999999998</v>
      </c>
      <c r="AC12" s="48">
        <f t="shared" si="0"/>
        <v>295.829993172</v>
      </c>
      <c r="AD12" s="48">
        <f t="shared" si="0"/>
        <v>289.70845972702</v>
      </c>
      <c r="AE12" s="48">
        <f t="shared" si="0"/>
        <v>293.85318719753997</v>
      </c>
      <c r="AF12" s="48">
        <f>SUM(AF6,AF8,AF10:AF11)</f>
        <v>280.53101400000003</v>
      </c>
      <c r="AG12" s="48">
        <f>SUM(AG6,AG8,AG10:AG11)</f>
        <v>289.06950605540004</v>
      </c>
      <c r="AH12" s="48">
        <f>SUM(AH6,AH8,AH10:AH11)</f>
        <v>283.95313216483004</v>
      </c>
      <c r="AI12" s="49">
        <f>SUM(AI6,AI8,AI10:AI11)</f>
        <v>265.77074201732006</v>
      </c>
    </row>
    <row r="13" spans="1:45">
      <c r="A13" s="9" t="s">
        <v>132</v>
      </c>
      <c r="AJ13" s="118"/>
      <c r="AK13" s="118"/>
      <c r="AL13" s="118"/>
      <c r="AM13" s="118"/>
      <c r="AN13" s="118"/>
      <c r="AO13" s="118"/>
      <c r="AP13" s="118"/>
      <c r="AQ13" s="118"/>
      <c r="AR13" s="118"/>
      <c r="AS13" s="118"/>
    </row>
    <row r="14" spans="1:45">
      <c r="A14" s="9" t="s">
        <v>133</v>
      </c>
      <c r="V14" s="119"/>
      <c r="W14" s="119"/>
      <c r="X14" s="119"/>
      <c r="Y14" s="119"/>
      <c r="Z14" s="119"/>
      <c r="AA14" s="119"/>
      <c r="AB14" s="119"/>
      <c r="AE14" s="119"/>
      <c r="AF14" s="119"/>
      <c r="AG14" s="119"/>
      <c r="AH14" s="119"/>
      <c r="AI14" s="119"/>
      <c r="AJ14" s="118"/>
      <c r="AK14" s="118"/>
      <c r="AL14" s="118"/>
      <c r="AM14" s="118"/>
      <c r="AN14" s="118"/>
      <c r="AO14" s="118"/>
      <c r="AP14" s="118"/>
      <c r="AQ14" s="118"/>
      <c r="AR14" s="118"/>
      <c r="AS14" s="118"/>
    </row>
    <row r="16" spans="1:45">
      <c r="B16" s="120"/>
      <c r="C16" s="121"/>
      <c r="D16" s="121"/>
      <c r="E16" s="121"/>
      <c r="F16" s="121"/>
      <c r="G16" s="120"/>
      <c r="H16" s="121"/>
      <c r="I16" s="121"/>
      <c r="J16" s="121"/>
      <c r="K16" s="121"/>
      <c r="L16" s="120"/>
      <c r="M16" s="121"/>
      <c r="N16" s="121"/>
      <c r="O16" s="121"/>
      <c r="P16" s="121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19"/>
      <c r="AB16" s="119"/>
      <c r="AC16" s="119"/>
      <c r="AD16" s="119"/>
      <c r="AE16" s="119"/>
      <c r="AF16" s="119"/>
      <c r="AG16" s="119"/>
      <c r="AH16" s="119"/>
    </row>
    <row r="17" spans="1:35"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Y17" s="121"/>
      <c r="Z17" s="119"/>
      <c r="AA17" s="119"/>
      <c r="AB17" s="119"/>
      <c r="AC17" s="119"/>
      <c r="AD17" s="119"/>
      <c r="AE17" s="119"/>
      <c r="AF17" s="119"/>
      <c r="AG17" s="119"/>
      <c r="AH17" s="119"/>
      <c r="AI17" s="119"/>
    </row>
    <row r="18" spans="1:35"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18"/>
      <c r="AF18" s="118"/>
      <c r="AG18" s="118"/>
      <c r="AH18" s="118"/>
    </row>
    <row r="19" spans="1:35">
      <c r="A19" s="123" t="s">
        <v>134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>
        <f>Q12+'13'!Q13</f>
        <v>352.85289999999998</v>
      </c>
      <c r="R19" s="124">
        <f>R12+'13'!R13</f>
        <v>359.10790000000003</v>
      </c>
      <c r="S19" s="124">
        <f>S12+'13'!S13</f>
        <v>360.17080000000004</v>
      </c>
      <c r="T19" s="124">
        <f>T12+'13'!T13</f>
        <v>359.16460000000006</v>
      </c>
      <c r="U19" s="124">
        <f>U12+'13'!U13</f>
        <v>337.60160000000002</v>
      </c>
      <c r="V19" s="124">
        <f>V12+'13'!V13</f>
        <v>346.22208000000001</v>
      </c>
      <c r="W19" s="124">
        <f>W12+'13'!W13</f>
        <v>348.31245999999999</v>
      </c>
      <c r="X19" s="124">
        <f>X12+'13'!X13</f>
        <v>342.37919999999997</v>
      </c>
      <c r="Y19" s="124">
        <f>Y12+'13'!Y13</f>
        <v>331.94189999999998</v>
      </c>
      <c r="Z19" s="124">
        <f>Z12+'13'!Z13</f>
        <v>323.54420000000005</v>
      </c>
      <c r="AA19" s="124">
        <f>AA12+'13'!AA13</f>
        <v>329.37189999999998</v>
      </c>
      <c r="AB19" s="124">
        <f>AB12+'13'!AB13</f>
        <v>326.79519999999997</v>
      </c>
      <c r="AC19" s="124">
        <f>AC12+'13'!AC13</f>
        <v>333.590643172</v>
      </c>
      <c r="AD19" s="124">
        <f>AD12+'13'!AD13</f>
        <v>333.60724872701996</v>
      </c>
      <c r="AE19" s="124">
        <f>AE12+'13'!AE13</f>
        <v>331.99438719753999</v>
      </c>
      <c r="AF19" s="124">
        <f>AF12+'13'!AF13</f>
        <v>312.73141400000003</v>
      </c>
      <c r="AG19" s="124">
        <f>AG12+'13'!AG13</f>
        <v>331.85930605540005</v>
      </c>
      <c r="AH19" s="124">
        <f>AH12+'13'!AH13</f>
        <v>326.93993216483005</v>
      </c>
      <c r="AI19" s="125">
        <f>AI12+'13'!AK13</f>
        <v>265.77074201732006</v>
      </c>
    </row>
    <row r="20" spans="1:35"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33"/>
    </row>
    <row r="21" spans="1:35">
      <c r="A21" s="126" t="s">
        <v>135</v>
      </c>
      <c r="B21" s="127"/>
      <c r="C21" s="127"/>
      <c r="D21" s="127"/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  <c r="Q21" s="127"/>
      <c r="Z21" s="9"/>
      <c r="AA21" s="9"/>
      <c r="AB21" s="9"/>
      <c r="AC21" s="9"/>
      <c r="AD21" s="9"/>
      <c r="AE21" s="9"/>
      <c r="AF21" s="9"/>
      <c r="AG21" s="9"/>
      <c r="AH21" s="9"/>
      <c r="AI21" s="33"/>
    </row>
    <row r="22" spans="1:35">
      <c r="A22" s="123" t="str">
        <f>A6</f>
        <v>Idroelettrica (a)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>
        <f t="shared" ref="Q22:AI22" si="1">Q6*1.1</f>
        <v>47.219369999999998</v>
      </c>
      <c r="R22" s="128">
        <f t="shared" si="1"/>
        <v>47.76794000000001</v>
      </c>
      <c r="S22" s="128">
        <f t="shared" si="1"/>
        <v>42.329319999999996</v>
      </c>
      <c r="T22" s="128">
        <f t="shared" si="1"/>
        <v>51.9497</v>
      </c>
      <c r="U22" s="128">
        <f t="shared" si="1"/>
        <v>58.786750000000005</v>
      </c>
      <c r="V22" s="128">
        <f t="shared" si="1"/>
        <v>59.847458000000003</v>
      </c>
      <c r="W22" s="128">
        <f t="shared" si="1"/>
        <v>52.532326000000005</v>
      </c>
      <c r="X22" s="128">
        <f t="shared" si="1"/>
        <v>48.239289999999997</v>
      </c>
      <c r="Y22" s="128">
        <f t="shared" si="1"/>
        <v>60.138540000000006</v>
      </c>
      <c r="Z22" s="128">
        <f t="shared" si="1"/>
        <v>66.282040000000009</v>
      </c>
      <c r="AA22" s="128">
        <f t="shared" si="1"/>
        <v>51.666340000000005</v>
      </c>
      <c r="AB22" s="128">
        <f t="shared" si="1"/>
        <v>48.682700000000004</v>
      </c>
      <c r="AC22" s="128">
        <f t="shared" si="1"/>
        <v>41.827169999999995</v>
      </c>
      <c r="AD22" s="128">
        <f t="shared" si="1"/>
        <v>55.553124000000004</v>
      </c>
      <c r="AE22" s="128">
        <f t="shared" si="1"/>
        <v>52.968850000000003</v>
      </c>
      <c r="AF22" s="128">
        <f t="shared" si="1"/>
        <v>54.44478086049206</v>
      </c>
      <c r="AG22" s="128">
        <f t="shared" si="1"/>
        <v>52.226130000000012</v>
      </c>
      <c r="AH22" s="128">
        <f t="shared" si="1"/>
        <v>33.319880000000005</v>
      </c>
      <c r="AI22" s="129">
        <f t="shared" si="1"/>
        <v>44.319137271713863</v>
      </c>
    </row>
    <row r="23" spans="1:35">
      <c r="A23" s="123" t="str">
        <f>A8</f>
        <v>Termoelettrica (b)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>
        <f>Q8/'23'!B18</f>
        <v>624.52048749073936</v>
      </c>
      <c r="R23" s="128">
        <f>R8/'23'!C18</f>
        <v>641.20600917517083</v>
      </c>
      <c r="S23" s="128">
        <f>S8/'23'!D18</f>
        <v>642.91534001689035</v>
      </c>
      <c r="T23" s="128">
        <f>T8/'23'!E18</f>
        <v>624.41539219271908</v>
      </c>
      <c r="U23" s="128">
        <f>U8/'23'!F18</f>
        <v>545.21515863885043</v>
      </c>
      <c r="V23" s="128">
        <f>V8/'23'!G18</f>
        <v>557.35560644003704</v>
      </c>
      <c r="W23" s="128">
        <f>W8/'23'!H18</f>
        <v>556.3771030684735</v>
      </c>
      <c r="X23" s="128">
        <f>X8/'23'!I18</f>
        <v>532.93242320646891</v>
      </c>
      <c r="Y23" s="128">
        <f>Y8/'23'!J18</f>
        <v>479.84946456956936</v>
      </c>
      <c r="Z23" s="128">
        <f>Z8/'23'!K18</f>
        <v>447.11226043700384</v>
      </c>
      <c r="AA23" s="128">
        <f>AA8/'23'!L18</f>
        <v>470.64903894124461</v>
      </c>
      <c r="AB23" s="128">
        <f>AB8/'23'!M18</f>
        <v>477.26716754296439</v>
      </c>
      <c r="AC23" s="128">
        <f>AC8/'23'!N18</f>
        <v>490.51576370427466</v>
      </c>
      <c r="AD23" s="128">
        <f>AD8/'23'!O18</f>
        <v>456.25292327946579</v>
      </c>
      <c r="AE23" s="128">
        <f>AE8/'23'!P18</f>
        <v>456.2067776903508</v>
      </c>
      <c r="AF23" s="128">
        <f>AF8/'23'!Q18</f>
        <v>425.19304224807973</v>
      </c>
      <c r="AG23" s="128">
        <f>AG8/'23'!R18</f>
        <v>445.13234505713478</v>
      </c>
      <c r="AH23" s="128">
        <f>AH8/'23'!S18</f>
        <v>466.03691210629381</v>
      </c>
      <c r="AI23" s="129">
        <f>AI8/'23'!T18</f>
        <v>386.64276882570994</v>
      </c>
    </row>
    <row r="24" spans="1:35">
      <c r="A24" s="123" t="str">
        <f>A10</f>
        <v>Geotermica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>
        <f t="shared" ref="Q24:AI25" si="2">Q10*1.1</f>
        <v>5.8569500000000003</v>
      </c>
      <c r="R24" s="128">
        <f t="shared" si="2"/>
        <v>6.0801399999999992</v>
      </c>
      <c r="S24" s="128">
        <f t="shared" si="2"/>
        <v>6.1260100000000008</v>
      </c>
      <c r="T24" s="128">
        <f t="shared" si="2"/>
        <v>6.07233</v>
      </c>
      <c r="U24" s="128">
        <f t="shared" si="2"/>
        <v>5.8759800000000002</v>
      </c>
      <c r="V24" s="128">
        <f t="shared" si="2"/>
        <v>5.9134900000000004</v>
      </c>
      <c r="W24" s="128">
        <f t="shared" si="2"/>
        <v>6.2197300000000002</v>
      </c>
      <c r="X24" s="128">
        <f t="shared" si="2"/>
        <v>6.1508700000000003</v>
      </c>
      <c r="Y24" s="128">
        <f t="shared" si="2"/>
        <v>6.2251200000000004</v>
      </c>
      <c r="Z24" s="128">
        <f t="shared" si="2"/>
        <v>6.5079300000000009</v>
      </c>
      <c r="AA24" s="128">
        <f t="shared" si="2"/>
        <v>6.8035000000000005</v>
      </c>
      <c r="AB24" s="128">
        <f t="shared" si="2"/>
        <v>6.9174600000000011</v>
      </c>
      <c r="AC24" s="128">
        <f t="shared" si="2"/>
        <v>6.8213200000000009</v>
      </c>
      <c r="AD24" s="128">
        <f t="shared" si="2"/>
        <v>6.7159399999999998</v>
      </c>
      <c r="AE24" s="128">
        <f t="shared" si="2"/>
        <v>6.6823899999999998</v>
      </c>
      <c r="AF24" s="128">
        <f t="shared" si="2"/>
        <v>6.6287232000000014</v>
      </c>
      <c r="AG24" s="128">
        <f t="shared" si="2"/>
        <v>6.5051800000000011</v>
      </c>
      <c r="AH24" s="128">
        <f t="shared" si="2"/>
        <v>6.4205900000000007</v>
      </c>
      <c r="AI24" s="129">
        <f t="shared" si="2"/>
        <v>6.2923149800173848</v>
      </c>
    </row>
    <row r="25" spans="1:35">
      <c r="A25" s="123" t="str">
        <f>A11</f>
        <v>Eolica e fotovoltaica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>
        <f t="shared" si="2"/>
        <v>2.6118400000000004</v>
      </c>
      <c r="R25" s="128">
        <f t="shared" si="2"/>
        <v>3.3062700000000005</v>
      </c>
      <c r="S25" s="128">
        <f t="shared" si="2"/>
        <v>4.4807400000000008</v>
      </c>
      <c r="T25" s="128">
        <f t="shared" si="2"/>
        <v>5.5597300000000009</v>
      </c>
      <c r="U25" s="128">
        <f t="shared" si="2"/>
        <v>7.9413400000000003</v>
      </c>
      <c r="V25" s="128">
        <f t="shared" si="2"/>
        <v>12.134760000000002</v>
      </c>
      <c r="W25" s="128">
        <f t="shared" si="2"/>
        <v>22.717309999999998</v>
      </c>
      <c r="X25" s="128">
        <f t="shared" si="2"/>
        <v>35.495680000000007</v>
      </c>
      <c r="Y25" s="128">
        <f t="shared" si="2"/>
        <v>40.134160000000001</v>
      </c>
      <c r="Z25" s="128">
        <f t="shared" si="2"/>
        <v>41.233170000000001</v>
      </c>
      <c r="AA25" s="128">
        <f t="shared" si="2"/>
        <v>41.564709999999998</v>
      </c>
      <c r="AB25" s="128">
        <f t="shared" si="2"/>
        <v>43.772300000000001</v>
      </c>
      <c r="AC25" s="128">
        <f t="shared" si="2"/>
        <v>46.33156000000001</v>
      </c>
      <c r="AD25" s="128">
        <f t="shared" si="2"/>
        <v>44.407220000000002</v>
      </c>
      <c r="AE25" s="128">
        <f t="shared" si="2"/>
        <v>48.279990000000005</v>
      </c>
      <c r="AF25" s="128">
        <f t="shared" si="2"/>
        <v>48.073367099999999</v>
      </c>
      <c r="AG25" s="128">
        <f t="shared" si="2"/>
        <v>50.562930000000009</v>
      </c>
      <c r="AH25" s="128">
        <f t="shared" si="2"/>
        <v>53.477270000000004</v>
      </c>
      <c r="AI25" s="129">
        <f t="shared" si="2"/>
        <v>60.16188967218698</v>
      </c>
    </row>
    <row r="26" spans="1:35">
      <c r="A26" s="128" t="str">
        <f>'13'!A13</f>
        <v>Saldo import/export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>
        <f>'13'!Q13*1.1</f>
        <v>54.070500000000003</v>
      </c>
      <c r="R26" s="128">
        <f>'13'!R13*1.1</f>
        <v>49.483500000000006</v>
      </c>
      <c r="S26" s="128">
        <f>'13'!S13*1.1</f>
        <v>50.911300000000004</v>
      </c>
      <c r="T26" s="128">
        <f>'13'!T13*1.1</f>
        <v>44.038499999999999</v>
      </c>
      <c r="U26" s="128">
        <f>'13'!U13*1.1</f>
        <v>49.454900000000009</v>
      </c>
      <c r="V26" s="128">
        <f>'13'!V13*1.1</f>
        <v>48.576000000000001</v>
      </c>
      <c r="W26" s="128">
        <f>'13'!W13*1.1</f>
        <v>50.305200000000006</v>
      </c>
      <c r="X26" s="128">
        <f>'13'!X13*1.1</f>
        <v>47.413300000000007</v>
      </c>
      <c r="Y26" s="128">
        <f>'13'!Y13*1.1</f>
        <v>46.351800000000004</v>
      </c>
      <c r="Z26" s="128">
        <f>'13'!Z13*1.1</f>
        <v>48.087600000000002</v>
      </c>
      <c r="AA26" s="128">
        <f>'13'!AA13*1.1</f>
        <v>51.015800000000006</v>
      </c>
      <c r="AB26" s="128">
        <f>'13'!AB13*1.1</f>
        <v>40.729700000000001</v>
      </c>
      <c r="AC26" s="128">
        <f>'13'!AC13*1.1</f>
        <v>41.536715000000001</v>
      </c>
      <c r="AD26" s="128">
        <f>'13'!AD13*1.1</f>
        <v>48.2886679</v>
      </c>
      <c r="AE26" s="128">
        <f>'13'!AE13*1.1</f>
        <v>41.955320000000007</v>
      </c>
      <c r="AF26" s="128">
        <f>'13'!AF13*1.1</f>
        <v>35.420440000000006</v>
      </c>
      <c r="AG26" s="128">
        <f>'13'!AG13*1.1</f>
        <v>47.068780000000004</v>
      </c>
      <c r="AH26" s="128">
        <f>'13'!AH13*1.1</f>
        <v>47.285480000000007</v>
      </c>
      <c r="AI26" s="129">
        <f>'13'!AK13*1.1</f>
        <v>0</v>
      </c>
    </row>
    <row r="27" spans="1:35">
      <c r="A27" s="123" t="s">
        <v>136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>
        <f>SUM(Q22:Q26)</f>
        <v>734.27914749073943</v>
      </c>
      <c r="R27" s="128">
        <f t="shared" ref="R27:AD27" si="3">SUM(R22:R26)</f>
        <v>747.84385917517102</v>
      </c>
      <c r="S27" s="128">
        <f t="shared" si="3"/>
        <v>746.7627100168902</v>
      </c>
      <c r="T27" s="128">
        <f t="shared" si="3"/>
        <v>732.035652192719</v>
      </c>
      <c r="U27" s="128">
        <f t="shared" si="3"/>
        <v>667.27412863885047</v>
      </c>
      <c r="V27" s="128">
        <f t="shared" si="3"/>
        <v>683.82731444003707</v>
      </c>
      <c r="W27" s="128">
        <f t="shared" si="3"/>
        <v>688.15166906847355</v>
      </c>
      <c r="X27" s="128">
        <f t="shared" si="3"/>
        <v>670.23156320646899</v>
      </c>
      <c r="Y27" s="128">
        <f t="shared" si="3"/>
        <v>632.69908456956932</v>
      </c>
      <c r="Z27" s="128">
        <f t="shared" si="3"/>
        <v>609.22300043700375</v>
      </c>
      <c r="AA27" s="128">
        <f t="shared" si="3"/>
        <v>621.69938894124459</v>
      </c>
      <c r="AB27" s="128">
        <f t="shared" si="3"/>
        <v>617.36932754296436</v>
      </c>
      <c r="AC27" s="128">
        <f t="shared" si="3"/>
        <v>627.03252870427457</v>
      </c>
      <c r="AD27" s="128">
        <f t="shared" si="3"/>
        <v>611.21787517946586</v>
      </c>
      <c r="AE27" s="128">
        <f>SUM(AE22:AE26)</f>
        <v>606.09332769035086</v>
      </c>
      <c r="AF27" s="128">
        <f>SUM(AF22:AF26)</f>
        <v>569.76035340857186</v>
      </c>
      <c r="AG27" s="128">
        <f>SUM(AG22:AG26)</f>
        <v>601.4953650571349</v>
      </c>
      <c r="AH27" s="128">
        <f>SUM(AH22:AH26)</f>
        <v>606.54013210629387</v>
      </c>
      <c r="AI27" s="129">
        <f>SUM(AI22:AI26)</f>
        <v>497.41611074962822</v>
      </c>
    </row>
    <row r="28" spans="1:35">
      <c r="A28" s="126" t="s">
        <v>137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9"/>
    </row>
    <row r="29" spans="1:35">
      <c r="A29" s="123" t="s">
        <v>138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>
        <f t="shared" ref="Q29:AI29" si="4">Q19/Q27</f>
        <v>0.48054326642096301</v>
      </c>
      <c r="R29" s="130">
        <f t="shared" si="4"/>
        <v>0.48019101259462837</v>
      </c>
      <c r="S29" s="130">
        <f t="shared" si="4"/>
        <v>0.48230956791060675</v>
      </c>
      <c r="T29" s="130">
        <f t="shared" si="4"/>
        <v>0.49063812523907618</v>
      </c>
      <c r="U29" s="130">
        <f t="shared" si="4"/>
        <v>0.50594138976834291</v>
      </c>
      <c r="V29" s="130">
        <f t="shared" si="4"/>
        <v>0.50630045435302551</v>
      </c>
      <c r="W29" s="130">
        <f t="shared" si="4"/>
        <v>0.50615652864941563</v>
      </c>
      <c r="X29" s="130">
        <f t="shared" si="4"/>
        <v>0.51083717747044977</v>
      </c>
      <c r="Y29" s="130">
        <f t="shared" si="4"/>
        <v>0.52464419199503498</v>
      </c>
      <c r="Z29" s="130">
        <f t="shared" si="4"/>
        <v>0.5310767974418521</v>
      </c>
      <c r="AA29" s="130">
        <f t="shared" si="4"/>
        <v>0.5297928642988069</v>
      </c>
      <c r="AB29" s="130">
        <f t="shared" si="4"/>
        <v>0.52933501134660343</v>
      </c>
      <c r="AC29" s="130">
        <f t="shared" si="4"/>
        <v>0.53201489221196419</v>
      </c>
      <c r="AD29" s="130">
        <f t="shared" si="4"/>
        <v>0.545807415447505</v>
      </c>
      <c r="AE29" s="130">
        <f t="shared" si="4"/>
        <v>0.54776116487319881</v>
      </c>
      <c r="AF29" s="130">
        <f t="shared" si="4"/>
        <v>0.54888237156042019</v>
      </c>
      <c r="AG29" s="130">
        <f t="shared" si="4"/>
        <v>0.55172379594957877</v>
      </c>
      <c r="AH29" s="130">
        <f t="shared" si="4"/>
        <v>0.53902440227571791</v>
      </c>
      <c r="AI29" s="131">
        <f t="shared" si="4"/>
        <v>0.53430264173951203</v>
      </c>
    </row>
    <row r="30" spans="1:35">
      <c r="A30" s="123" t="s">
        <v>139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>
        <f t="shared" ref="Q30:AI30" si="5">Q12/SUM(Q22:Q25)</f>
        <v>0.44647756408320971</v>
      </c>
      <c r="R30" s="130">
        <f t="shared" si="5"/>
        <v>0.44980058772380582</v>
      </c>
      <c r="S30" s="130">
        <f t="shared" si="5"/>
        <v>0.45108452103643953</v>
      </c>
      <c r="T30" s="130">
        <f t="shared" si="5"/>
        <v>0.46385308279678278</v>
      </c>
      <c r="U30" s="130">
        <f t="shared" si="5"/>
        <v>0.47367026863947909</v>
      </c>
      <c r="V30" s="130">
        <f t="shared" si="5"/>
        <v>0.47550012590884994</v>
      </c>
      <c r="W30" s="130">
        <f t="shared" si="5"/>
        <v>0.47437820019901622</v>
      </c>
      <c r="X30" s="130">
        <f t="shared" si="5"/>
        <v>0.48051930664208486</v>
      </c>
      <c r="Y30" s="130">
        <f t="shared" si="5"/>
        <v>0.49425299242707615</v>
      </c>
      <c r="Z30" s="130">
        <f t="shared" si="5"/>
        <v>0.49868213586609228</v>
      </c>
      <c r="AA30" s="130">
        <f t="shared" si="5"/>
        <v>0.49588582094155154</v>
      </c>
      <c r="AB30" s="130">
        <f t="shared" si="5"/>
        <v>0.50251177019291804</v>
      </c>
      <c r="AC30" s="130">
        <f t="shared" si="5"/>
        <v>0.50526406209527475</v>
      </c>
      <c r="AD30" s="130">
        <f t="shared" si="5"/>
        <v>0.51464456983343976</v>
      </c>
      <c r="AE30" s="130">
        <f t="shared" si="5"/>
        <v>0.52088883073241321</v>
      </c>
      <c r="AF30" s="130">
        <f t="shared" si="5"/>
        <v>0.52500478994818756</v>
      </c>
      <c r="AG30" s="130">
        <f t="shared" si="5"/>
        <v>0.5213846410803169</v>
      </c>
      <c r="AH30" s="130">
        <f t="shared" si="5"/>
        <v>0.50773494882052572</v>
      </c>
      <c r="AI30" s="131">
        <f t="shared" si="5"/>
        <v>0.53430264173951203</v>
      </c>
    </row>
    <row r="31" spans="1:35">
      <c r="A31" s="123" t="s">
        <v>140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>
        <f>'23'!B16</f>
        <v>0.4199199116734747</v>
      </c>
      <c r="R31" s="130">
        <f>'23'!C16</f>
        <v>0.4241959683566775</v>
      </c>
      <c r="S31" s="130">
        <f>'23'!D16</f>
        <v>0.43100011421503026</v>
      </c>
      <c r="T31" s="130">
        <f>'23'!E16</f>
        <v>0.43624821301825734</v>
      </c>
      <c r="U31" s="130">
        <f>'23'!F16</f>
        <v>0.42714616386437421</v>
      </c>
      <c r="V31" s="130">
        <f>'23'!G16</f>
        <v>0.4305831284485328</v>
      </c>
      <c r="W31" s="130">
        <f>'23'!H16</f>
        <v>0.43143262812794042</v>
      </c>
      <c r="X31" s="130">
        <f>'23'!I16</f>
        <v>0.42398679874703415</v>
      </c>
      <c r="Y31" s="130">
        <f>'23'!J16</f>
        <v>0.41239579273812249</v>
      </c>
      <c r="Z31" s="130">
        <f>'23'!K16</f>
        <v>0.40349377187188434</v>
      </c>
      <c r="AA31" s="130">
        <f>'23'!L16</f>
        <v>0.41743171657777883</v>
      </c>
      <c r="AB31" s="130">
        <f>'23'!M16</f>
        <v>0.42972554861628376</v>
      </c>
      <c r="AC31" s="130">
        <f>'23'!N16</f>
        <v>0.44384798946107612</v>
      </c>
      <c r="AD31" s="130">
        <f>'23'!O16</f>
        <v>0.44023234484867019</v>
      </c>
      <c r="AE31" s="130">
        <f>'23'!P16</f>
        <v>0.45488426291248996</v>
      </c>
      <c r="AF31" s="130">
        <f>'23'!Q16</f>
        <v>0.45676586081983572</v>
      </c>
      <c r="AG31" s="130">
        <f>'23'!R16</f>
        <v>0.46115483186044492</v>
      </c>
      <c r="AH31" s="130">
        <f>'23'!S16</f>
        <v>0.46834767494892166</v>
      </c>
      <c r="AI31" s="131">
        <f>'23'!T16</f>
        <v>0.4729234552980674</v>
      </c>
    </row>
    <row r="32" spans="1:35">
      <c r="AE32" s="118"/>
      <c r="AF32" s="118"/>
      <c r="AG32" s="118"/>
      <c r="AH32" s="118"/>
    </row>
    <row r="33" spans="23:34"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</row>
    <row r="34" spans="23:34">
      <c r="AE34" s="118"/>
      <c r="AF34" s="118"/>
      <c r="AG34" s="118"/>
      <c r="AH34" s="118"/>
    </row>
    <row r="35" spans="23:34">
      <c r="AE35" s="118"/>
      <c r="AF35" s="118"/>
      <c r="AG35" s="118"/>
      <c r="AH35" s="118"/>
    </row>
    <row r="36" spans="23:34">
      <c r="AE36" s="118"/>
      <c r="AF36" s="118"/>
      <c r="AG36" s="118"/>
      <c r="AH36" s="118"/>
    </row>
  </sheetData>
  <mergeCells count="1">
    <mergeCell ref="A4:A5"/>
  </mergeCells>
  <hyperlinks>
    <hyperlink ref="A1" location="Indice!A1" display="Torna indietro" xr:uid="{F84931CB-E4F9-4577-9993-142A28220817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6BF98-93CD-4439-8F82-B9199D1607D6}">
  <dimension ref="A1:L308"/>
  <sheetViews>
    <sheetView showGridLines="0" zoomScale="85" zoomScaleNormal="85" workbookViewId="0">
      <selection activeCell="A11" sqref="A11"/>
    </sheetView>
  </sheetViews>
  <sheetFormatPr defaultRowHeight="14.5"/>
  <cols>
    <col min="1" max="1" width="44.26953125" customWidth="1"/>
    <col min="2" max="2" width="16.453125" bestFit="1" customWidth="1"/>
    <col min="3" max="3" width="16.54296875" customWidth="1"/>
    <col min="4" max="4" width="10.453125" bestFit="1" customWidth="1"/>
    <col min="5" max="5" width="18.26953125" bestFit="1" customWidth="1"/>
    <col min="6" max="6" width="10.7265625" bestFit="1" customWidth="1"/>
    <col min="7" max="7" width="17.26953125" bestFit="1" customWidth="1"/>
    <col min="8" max="8" width="9.26953125" customWidth="1"/>
    <col min="9" max="9" width="11.26953125" bestFit="1" customWidth="1"/>
    <col min="11" max="11" width="9.26953125" customWidth="1"/>
  </cols>
  <sheetData>
    <row r="1" spans="1:6" ht="15.5">
      <c r="A1" s="8" t="s">
        <v>30</v>
      </c>
      <c r="B1" s="8"/>
      <c r="C1" s="133"/>
    </row>
    <row r="3" spans="1:6" s="6" customFormat="1" ht="27" customHeight="1" thickBot="1">
      <c r="A3" s="448" t="s">
        <v>141</v>
      </c>
      <c r="B3" s="448"/>
      <c r="C3" s="448"/>
      <c r="D3" s="448"/>
      <c r="E3" s="448"/>
      <c r="F3" s="448"/>
    </row>
    <row r="4" spans="1:6" s="6" customFormat="1" ht="18.5">
      <c r="A4" s="449" t="s">
        <v>38</v>
      </c>
      <c r="B4" s="134" t="s">
        <v>142</v>
      </c>
      <c r="C4" s="444" t="s">
        <v>143</v>
      </c>
      <c r="D4" s="135" t="s">
        <v>142</v>
      </c>
      <c r="E4" s="136" t="s">
        <v>144</v>
      </c>
      <c r="F4" s="137" t="s">
        <v>145</v>
      </c>
    </row>
    <row r="5" spans="1:6" s="6" customFormat="1" ht="16" thickBot="1">
      <c r="A5" s="450"/>
      <c r="B5" s="138" t="s">
        <v>146</v>
      </c>
      <c r="C5" s="445"/>
      <c r="D5" s="451"/>
      <c r="E5" s="451"/>
      <c r="F5" s="452"/>
    </row>
    <row r="6" spans="1:6" s="6" customFormat="1" ht="16.5" customHeight="1">
      <c r="A6" s="139" t="s">
        <v>147</v>
      </c>
      <c r="B6" s="140">
        <v>56.1</v>
      </c>
      <c r="C6" s="141">
        <v>0.995</v>
      </c>
      <c r="D6" s="142">
        <v>55.819499999999998</v>
      </c>
      <c r="E6" s="141">
        <v>1.9280669314499999</v>
      </c>
      <c r="F6" s="140">
        <v>2.337050826</v>
      </c>
    </row>
    <row r="7" spans="1:6" s="6" customFormat="1" ht="15.5">
      <c r="A7" s="139" t="s">
        <v>148</v>
      </c>
      <c r="B7" s="143">
        <v>56.1</v>
      </c>
      <c r="C7" s="144">
        <v>1</v>
      </c>
      <c r="D7" s="142">
        <v>56.1</v>
      </c>
      <c r="E7" s="141">
        <v>1.93198331189952</v>
      </c>
      <c r="F7" s="140">
        <v>2.3487947999999998</v>
      </c>
    </row>
    <row r="8" spans="1:6" s="6" customFormat="1" ht="15.5">
      <c r="A8" s="145" t="s">
        <v>149</v>
      </c>
      <c r="B8" s="140">
        <v>54.3</v>
      </c>
      <c r="C8" s="141">
        <v>1</v>
      </c>
      <c r="D8" s="146">
        <v>54.3</v>
      </c>
      <c r="E8" s="141">
        <v>1.9633964665985997</v>
      </c>
      <c r="F8" s="140">
        <v>2.2734323999999999</v>
      </c>
    </row>
    <row r="9" spans="1:6" s="6" customFormat="1" ht="16" thickBot="1">
      <c r="A9" s="147" t="s">
        <v>150</v>
      </c>
      <c r="B9" s="148">
        <v>58.3</v>
      </c>
      <c r="C9" s="149">
        <v>1</v>
      </c>
      <c r="D9" s="150">
        <v>58.3</v>
      </c>
      <c r="E9" s="149">
        <v>1.9452677775101996</v>
      </c>
      <c r="F9" s="148">
        <v>2.4409043999999995</v>
      </c>
    </row>
    <row r="10" spans="1:6" s="6" customFormat="1" ht="15.5">
      <c r="A10" s="151" t="s">
        <v>151</v>
      </c>
      <c r="B10" s="152"/>
      <c r="C10" s="153"/>
      <c r="D10" s="154"/>
      <c r="E10" s="153"/>
      <c r="F10" s="155"/>
    </row>
    <row r="11" spans="1:6" s="6" customFormat="1" ht="15.5">
      <c r="A11" s="156">
        <v>1990</v>
      </c>
      <c r="B11" s="143">
        <v>56.102763951394593</v>
      </c>
      <c r="C11" s="141">
        <v>0.995</v>
      </c>
      <c r="D11" s="142">
        <v>55.822250131637617</v>
      </c>
      <c r="E11" s="141">
        <v>1.9345016578934173</v>
      </c>
      <c r="F11" s="140">
        <v>2.3371659685114037</v>
      </c>
    </row>
    <row r="12" spans="1:6" s="6" customFormat="1" ht="15.5">
      <c r="A12" s="156">
        <v>1995</v>
      </c>
      <c r="B12" s="143">
        <v>56.235789087359372</v>
      </c>
      <c r="C12" s="141">
        <v>0.995</v>
      </c>
      <c r="D12" s="142">
        <v>55.954610141922572</v>
      </c>
      <c r="E12" s="141">
        <v>1.9471049789066097</v>
      </c>
      <c r="F12" s="140">
        <v>2.3427076174220147</v>
      </c>
    </row>
    <row r="13" spans="1:6" s="6" customFormat="1" ht="15.5">
      <c r="A13" s="156">
        <v>2000</v>
      </c>
      <c r="B13" s="143">
        <v>56.414732919230282</v>
      </c>
      <c r="C13" s="141">
        <v>0.99722222222222212</v>
      </c>
      <c r="D13" s="142">
        <v>56.258025327787969</v>
      </c>
      <c r="E13" s="141">
        <v>1.955117730003973</v>
      </c>
      <c r="F13" s="140">
        <v>2.3554110044238268</v>
      </c>
    </row>
    <row r="14" spans="1:6" s="6" customFormat="1" ht="15.5">
      <c r="A14" s="156">
        <v>2005</v>
      </c>
      <c r="B14" s="143">
        <v>56.475498382060366</v>
      </c>
      <c r="C14" s="141">
        <v>1</v>
      </c>
      <c r="D14" s="142">
        <v>56.475498382060366</v>
      </c>
      <c r="E14" s="141">
        <v>1.9775990279528981</v>
      </c>
      <c r="F14" s="140">
        <v>2.3645161662601031</v>
      </c>
    </row>
    <row r="15" spans="1:6" s="6" customFormat="1" ht="15.5">
      <c r="A15" s="156">
        <v>2006</v>
      </c>
      <c r="B15" s="143">
        <v>56.553422866796105</v>
      </c>
      <c r="C15" s="141">
        <v>1</v>
      </c>
      <c r="D15" s="142">
        <v>56.553422866796105</v>
      </c>
      <c r="E15" s="141">
        <v>1.9792697151713916</v>
      </c>
      <c r="F15" s="140">
        <v>2.3677787085870192</v>
      </c>
    </row>
    <row r="16" spans="1:6" s="6" customFormat="1" ht="15.5">
      <c r="A16" s="156">
        <v>2007</v>
      </c>
      <c r="B16" s="143">
        <v>56.444093715394366</v>
      </c>
      <c r="C16" s="141">
        <v>1</v>
      </c>
      <c r="D16" s="142">
        <v>56.444093715394366</v>
      </c>
      <c r="E16" s="141">
        <v>1.9755479993302554</v>
      </c>
      <c r="F16" s="140">
        <v>2.3632013156761311</v>
      </c>
    </row>
    <row r="17" spans="1:7" s="6" customFormat="1" ht="15.5">
      <c r="A17" s="156">
        <v>2008</v>
      </c>
      <c r="B17" s="157">
        <v>56.587598311469293</v>
      </c>
      <c r="C17" s="141">
        <v>1</v>
      </c>
      <c r="D17" s="142">
        <v>56.587598311469293</v>
      </c>
      <c r="E17" s="141">
        <v>1.9796100844915667</v>
      </c>
      <c r="F17" s="140">
        <v>2.3692095661045962</v>
      </c>
    </row>
    <row r="18" spans="1:7" s="6" customFormat="1" ht="18.5">
      <c r="A18" s="156" t="s">
        <v>152</v>
      </c>
      <c r="B18" s="157">
        <v>57.731592869746201</v>
      </c>
      <c r="C18" s="141">
        <v>1</v>
      </c>
      <c r="D18" s="142">
        <v>57.731592869746201</v>
      </c>
      <c r="E18" s="141">
        <v>1.9796100844915669</v>
      </c>
      <c r="F18" s="140">
        <v>2.4171063302705336</v>
      </c>
      <c r="G18" s="158"/>
    </row>
    <row r="19" spans="1:7" s="6" customFormat="1" ht="15.5">
      <c r="A19" s="156">
        <v>2009</v>
      </c>
      <c r="B19" s="157">
        <v>56.571305723851061</v>
      </c>
      <c r="C19" s="141">
        <v>1</v>
      </c>
      <c r="D19" s="142">
        <v>56.571305723851061</v>
      </c>
      <c r="E19" s="141">
        <v>1.9858528158452371</v>
      </c>
      <c r="F19" s="140">
        <v>2.3685274280461961</v>
      </c>
      <c r="G19" s="158"/>
    </row>
    <row r="20" spans="1:7" s="6" customFormat="1" ht="18.5">
      <c r="A20" s="156" t="s">
        <v>153</v>
      </c>
      <c r="B20" s="157">
        <v>57.9136503505242</v>
      </c>
      <c r="C20" s="141">
        <v>1</v>
      </c>
      <c r="D20" s="142">
        <v>57.9136503505242</v>
      </c>
      <c r="E20" s="141">
        <v>1.9858528158452369</v>
      </c>
      <c r="F20" s="140">
        <v>2.4247287128757473</v>
      </c>
      <c r="G20" s="158"/>
    </row>
    <row r="21" spans="1:7" s="6" customFormat="1" ht="15.5">
      <c r="A21" s="156">
        <v>2010</v>
      </c>
      <c r="B21" s="157">
        <v>56.443723086262537</v>
      </c>
      <c r="C21" s="141">
        <v>1</v>
      </c>
      <c r="D21" s="142">
        <v>56.443723086262537</v>
      </c>
      <c r="E21" s="141">
        <v>1.9869393259377197</v>
      </c>
      <c r="F21" s="140">
        <v>2.3631857981756399</v>
      </c>
      <c r="G21" s="158"/>
    </row>
    <row r="22" spans="1:7" s="6" customFormat="1" ht="15.5">
      <c r="A22" s="156" t="s">
        <v>154</v>
      </c>
      <c r="B22" s="157">
        <v>57.945336367280483</v>
      </c>
      <c r="C22" s="141">
        <v>1</v>
      </c>
      <c r="D22" s="142">
        <v>57.945336367280483</v>
      </c>
      <c r="E22" s="141">
        <v>1.9869393259377199</v>
      </c>
      <c r="F22" s="140">
        <v>2.4260553430252991</v>
      </c>
      <c r="G22" s="158"/>
    </row>
    <row r="23" spans="1:7" s="6" customFormat="1" ht="15.5">
      <c r="A23" s="156">
        <v>2011</v>
      </c>
      <c r="B23" s="157">
        <v>56.215786142727708</v>
      </c>
      <c r="C23" s="141">
        <v>1</v>
      </c>
      <c r="D23" s="142">
        <v>56.215786142727708</v>
      </c>
      <c r="E23" s="141">
        <v>1.9691547871834978</v>
      </c>
      <c r="F23" s="140">
        <v>2.3536425342237237</v>
      </c>
      <c r="G23" s="158"/>
    </row>
    <row r="24" spans="1:7" s="6" customFormat="1" ht="15.5">
      <c r="A24" s="156" t="s">
        <v>155</v>
      </c>
      <c r="B24" s="157">
        <v>57.426683851424727</v>
      </c>
      <c r="C24" s="141">
        <v>1</v>
      </c>
      <c r="D24" s="142">
        <v>57.426683851424727</v>
      </c>
      <c r="E24" s="141">
        <v>1.9691547871834978</v>
      </c>
      <c r="F24" s="140">
        <v>2.4043403994914505</v>
      </c>
      <c r="G24" s="158"/>
    </row>
    <row r="25" spans="1:7" s="6" customFormat="1" ht="15.5">
      <c r="A25" s="156">
        <v>2012</v>
      </c>
      <c r="B25" s="157">
        <v>56.370438097896205</v>
      </c>
      <c r="C25" s="141">
        <v>1</v>
      </c>
      <c r="D25" s="142">
        <v>56.370438097896205</v>
      </c>
      <c r="E25" s="141">
        <v>1.9786097772678375</v>
      </c>
      <c r="F25" s="140">
        <v>2.3601175022827183</v>
      </c>
      <c r="G25" s="158"/>
    </row>
    <row r="26" spans="1:7" s="6" customFormat="1" ht="18.5">
      <c r="A26" s="156" t="s">
        <v>156</v>
      </c>
      <c r="B26" s="157">
        <v>57.702420797004478</v>
      </c>
      <c r="C26" s="141">
        <v>1</v>
      </c>
      <c r="D26" s="142">
        <v>57.702420797004478</v>
      </c>
      <c r="E26" s="141">
        <v>1.9786097772678373</v>
      </c>
      <c r="F26" s="140">
        <v>2.4158849539289835</v>
      </c>
      <c r="G26" s="159"/>
    </row>
    <row r="27" spans="1:7" s="6" customFormat="1" ht="15.5">
      <c r="A27" s="156">
        <v>2013</v>
      </c>
      <c r="B27" s="157">
        <v>56.28054960842146</v>
      </c>
      <c r="C27" s="141">
        <v>1</v>
      </c>
      <c r="D27" s="142">
        <v>56.28054960842146</v>
      </c>
      <c r="E27" s="141">
        <v>1.9698593337798582</v>
      </c>
      <c r="F27" s="140">
        <v>2.3563540510053893</v>
      </c>
      <c r="G27" s="158"/>
    </row>
    <row r="28" spans="1:7" s="6" customFormat="1" ht="15.5">
      <c r="A28" s="156" t="s">
        <v>157</v>
      </c>
      <c r="B28" s="157">
        <v>57.447230623527744</v>
      </c>
      <c r="C28" s="141">
        <v>1</v>
      </c>
      <c r="D28" s="142">
        <v>57.447230623527744</v>
      </c>
      <c r="E28" s="141">
        <v>1.9698593337798587</v>
      </c>
      <c r="F28" s="140">
        <v>2.4052006517458593</v>
      </c>
      <c r="G28" s="158"/>
    </row>
    <row r="29" spans="1:7" s="6" customFormat="1" ht="15.5">
      <c r="A29" s="156">
        <v>2014</v>
      </c>
      <c r="B29" s="157">
        <v>56.40788744524508</v>
      </c>
      <c r="C29" s="141">
        <v>1</v>
      </c>
      <c r="D29" s="142">
        <v>56.40788744524508</v>
      </c>
      <c r="E29" s="141">
        <v>1.9707281885174111</v>
      </c>
      <c r="F29" s="140">
        <v>2.3616854315575209</v>
      </c>
      <c r="G29" s="158"/>
    </row>
    <row r="30" spans="1:7" s="6" customFormat="1" ht="15.5">
      <c r="A30" s="156" t="s">
        <v>158</v>
      </c>
      <c r="B30" s="157">
        <v>57.472569132542361</v>
      </c>
      <c r="C30" s="141">
        <v>1</v>
      </c>
      <c r="D30" s="142">
        <v>57.472569132542361</v>
      </c>
      <c r="E30" s="141">
        <v>1.9707281885174111</v>
      </c>
      <c r="F30" s="140">
        <v>2.4062615244412835</v>
      </c>
      <c r="G30" s="158"/>
    </row>
    <row r="31" spans="1:7" s="6" customFormat="1" ht="15.5">
      <c r="A31" s="156">
        <v>2015</v>
      </c>
      <c r="B31" s="157">
        <v>56.268559037233914</v>
      </c>
      <c r="C31" s="141">
        <v>1</v>
      </c>
      <c r="D31" s="142">
        <v>56.268559037233914</v>
      </c>
      <c r="E31" s="141">
        <v>1.9762296316807231</v>
      </c>
      <c r="F31" s="140">
        <v>2.3558520297709094</v>
      </c>
      <c r="G31" s="158"/>
    </row>
    <row r="32" spans="1:7" s="6" customFormat="1" ht="15.5">
      <c r="A32" s="156" t="s">
        <v>159</v>
      </c>
      <c r="B32" s="157">
        <v>57.633008341954621</v>
      </c>
      <c r="C32" s="141">
        <v>1</v>
      </c>
      <c r="D32" s="142">
        <v>57.633008341954621</v>
      </c>
      <c r="E32" s="141">
        <v>1.9762296316807229</v>
      </c>
      <c r="F32" s="140">
        <v>2.4129787932609559</v>
      </c>
      <c r="G32" s="158"/>
    </row>
    <row r="33" spans="1:7" s="6" customFormat="1" ht="15.5">
      <c r="A33" s="156">
        <v>2016</v>
      </c>
      <c r="B33" s="157">
        <v>56.407679853872651</v>
      </c>
      <c r="C33" s="141">
        <v>1</v>
      </c>
      <c r="D33" s="142">
        <v>56.407679853872651</v>
      </c>
      <c r="E33" s="141">
        <v>1.9936135478233317</v>
      </c>
      <c r="F33" s="140">
        <v>2.3616767401219398</v>
      </c>
      <c r="G33" s="158"/>
    </row>
    <row r="34" spans="1:7" s="6" customFormat="1" ht="15.5">
      <c r="A34" s="156" t="s">
        <v>160</v>
      </c>
      <c r="B34" s="157">
        <v>58.139977455260919</v>
      </c>
      <c r="C34" s="141">
        <v>1</v>
      </c>
      <c r="D34" s="142">
        <v>58.139977455260919</v>
      </c>
      <c r="E34" s="141">
        <v>1.9936135478233314</v>
      </c>
      <c r="F34" s="140">
        <v>2.4342045760968638</v>
      </c>
      <c r="G34" s="158"/>
    </row>
    <row r="35" spans="1:7" s="6" customFormat="1" ht="15.5">
      <c r="A35" s="156">
        <v>2017</v>
      </c>
      <c r="B35" s="157">
        <v>56.34799960003587</v>
      </c>
      <c r="C35" s="141">
        <v>1</v>
      </c>
      <c r="D35" s="142">
        <v>56.34799960003587</v>
      </c>
      <c r="E35" s="141">
        <v>1.9888002896371861</v>
      </c>
      <c r="F35" s="140">
        <v>2.3591780472543018</v>
      </c>
      <c r="G35" s="158"/>
    </row>
    <row r="36" spans="1:7" s="6" customFormat="1" ht="15.5">
      <c r="A36" s="156" t="s">
        <v>161</v>
      </c>
      <c r="B36" s="157">
        <v>57.999607862199916</v>
      </c>
      <c r="C36" s="141">
        <v>1</v>
      </c>
      <c r="D36" s="142">
        <v>57.999607862199916</v>
      </c>
      <c r="E36" s="141">
        <v>1.9888002896371857</v>
      </c>
      <c r="F36" s="140">
        <v>2.4283275819745858</v>
      </c>
      <c r="G36" s="158"/>
    </row>
    <row r="37" spans="1:7" s="6" customFormat="1" ht="15.5">
      <c r="A37" s="156">
        <v>2018</v>
      </c>
      <c r="B37" s="157">
        <v>56.237334287808068</v>
      </c>
      <c r="C37" s="141">
        <v>1</v>
      </c>
      <c r="D37" s="142">
        <v>56.237334287808068</v>
      </c>
      <c r="E37" s="141">
        <v>1.9835343706690582</v>
      </c>
      <c r="F37" s="140">
        <v>2.3545447119619483</v>
      </c>
      <c r="G37" s="158"/>
    </row>
    <row r="38" spans="1:7" s="6" customFormat="1" ht="15.5">
      <c r="A38" s="156" t="s">
        <v>162</v>
      </c>
      <c r="B38" s="157">
        <v>57.846037271539345</v>
      </c>
      <c r="C38" s="141">
        <v>1</v>
      </c>
      <c r="D38" s="142">
        <v>57.846037271539345</v>
      </c>
      <c r="E38" s="141">
        <v>1.9835343706690587</v>
      </c>
      <c r="F38" s="140">
        <v>2.4218978884848092</v>
      </c>
      <c r="G38" s="158"/>
    </row>
    <row r="39" spans="1:7" s="6" customFormat="1" ht="15.5">
      <c r="A39" s="156">
        <v>2019</v>
      </c>
      <c r="B39" s="157">
        <v>56.129171708274228</v>
      </c>
      <c r="C39" s="141">
        <v>1</v>
      </c>
      <c r="D39" s="142">
        <v>56.129171708274228</v>
      </c>
      <c r="E39" s="141">
        <v>1.9800898456504856</v>
      </c>
      <c r="F39" s="140">
        <v>2.3500161610820256</v>
      </c>
      <c r="G39" s="158"/>
    </row>
    <row r="40" spans="1:7" s="6" customFormat="1" ht="15.5">
      <c r="A40" s="156" t="s">
        <v>163</v>
      </c>
      <c r="B40" s="157">
        <v>57.745584198704549</v>
      </c>
      <c r="C40" s="141">
        <v>1</v>
      </c>
      <c r="D40" s="142">
        <v>57.745584198704549</v>
      </c>
      <c r="E40" s="141">
        <v>1.9800898456504852</v>
      </c>
      <c r="F40" s="140">
        <v>2.4176921192313618</v>
      </c>
      <c r="G40" s="158"/>
    </row>
    <row r="41" spans="1:7" s="6" customFormat="1" ht="15.5">
      <c r="A41" s="156">
        <v>2020</v>
      </c>
      <c r="B41" s="157">
        <v>56.261822962663786</v>
      </c>
      <c r="C41" s="141">
        <v>1</v>
      </c>
      <c r="D41" s="142">
        <v>56.261822962663786</v>
      </c>
      <c r="E41" s="141">
        <v>1.9857423274803332</v>
      </c>
      <c r="F41" s="140">
        <v>2.3555700038008074</v>
      </c>
      <c r="G41" s="158"/>
    </row>
    <row r="42" spans="1:7" s="6" customFormat="1" ht="15.5">
      <c r="A42" s="156" t="s">
        <v>164</v>
      </c>
      <c r="B42" s="157">
        <v>57.910428165837715</v>
      </c>
      <c r="C42" s="141">
        <v>1</v>
      </c>
      <c r="D42" s="142">
        <v>57.910428165837715</v>
      </c>
      <c r="E42" s="141">
        <v>1.985742327480333</v>
      </c>
      <c r="F42" s="140">
        <v>2.4245938064472932</v>
      </c>
      <c r="G42" s="158"/>
    </row>
    <row r="43" spans="1:7" s="6" customFormat="1" ht="15.5">
      <c r="A43" s="156">
        <v>2021</v>
      </c>
      <c r="B43" s="157">
        <f>D43</f>
        <v>56.608462313804445</v>
      </c>
      <c r="C43" s="141">
        <v>1</v>
      </c>
      <c r="D43" s="142">
        <v>56.608462313804445</v>
      </c>
      <c r="E43" s="141">
        <v>2.0060999639434929</v>
      </c>
      <c r="F43" s="140">
        <v>2.3700831001543645</v>
      </c>
      <c r="G43" s="158"/>
    </row>
    <row r="44" spans="1:7" s="6" customFormat="1" ht="15.5">
      <c r="A44" s="156" t="s">
        <v>165</v>
      </c>
      <c r="B44" s="157">
        <f t="shared" ref="B44:B46" si="0">D44</f>
        <v>58.504120221302905</v>
      </c>
      <c r="C44" s="141">
        <v>1</v>
      </c>
      <c r="D44" s="142">
        <v>58.504120221302905</v>
      </c>
      <c r="E44" s="141">
        <v>2.0060999639434924</v>
      </c>
      <c r="F44" s="140">
        <v>2.44945050542551</v>
      </c>
      <c r="G44" s="158"/>
    </row>
    <row r="45" spans="1:7" s="6" customFormat="1" ht="15.5">
      <c r="A45" s="156">
        <v>2022</v>
      </c>
      <c r="B45" s="157">
        <f t="shared" si="0"/>
        <v>56.684071291127879</v>
      </c>
      <c r="C45" s="141">
        <v>1</v>
      </c>
      <c r="D45" s="142">
        <v>56.684071291127879</v>
      </c>
      <c r="E45" s="141">
        <v>2.0200745370724009</v>
      </c>
      <c r="F45" s="140">
        <v>2.3732486968169422</v>
      </c>
      <c r="G45" s="158"/>
    </row>
    <row r="46" spans="1:7" s="6" customFormat="1" ht="15.75" customHeight="1" thickBot="1">
      <c r="A46" s="160" t="s">
        <v>166</v>
      </c>
      <c r="B46" s="161">
        <f t="shared" si="0"/>
        <v>58.911662278563043</v>
      </c>
      <c r="C46" s="149">
        <v>1</v>
      </c>
      <c r="D46" s="162">
        <v>58.911662278563043</v>
      </c>
      <c r="E46" s="149">
        <v>2.0200745370724005</v>
      </c>
      <c r="F46" s="148">
        <v>2.4665134762788772</v>
      </c>
      <c r="G46" s="158"/>
    </row>
    <row r="47" spans="1:7" s="6" customFormat="1" ht="15.5">
      <c r="A47" s="163"/>
      <c r="B47" s="141"/>
      <c r="C47" s="141"/>
      <c r="D47" s="142"/>
      <c r="E47" s="141"/>
      <c r="F47" s="141"/>
    </row>
    <row r="48" spans="1:7" s="6" customFormat="1" ht="16" thickBot="1">
      <c r="A48" s="163"/>
      <c r="B48" s="141"/>
      <c r="C48" s="141"/>
      <c r="D48" s="142"/>
      <c r="E48" s="141"/>
      <c r="F48" s="141"/>
    </row>
    <row r="49" spans="1:9" s="6" customFormat="1" ht="17.5">
      <c r="A49" s="449" t="s">
        <v>56</v>
      </c>
      <c r="B49" s="164" t="s">
        <v>167</v>
      </c>
      <c r="C49" s="444" t="s">
        <v>143</v>
      </c>
      <c r="D49" s="153" t="s">
        <v>167</v>
      </c>
      <c r="E49" s="153" t="s">
        <v>168</v>
      </c>
      <c r="F49" s="155" t="s">
        <v>145</v>
      </c>
    </row>
    <row r="50" spans="1:9" s="6" customFormat="1" ht="16" thickBot="1">
      <c r="A50" s="450"/>
      <c r="B50" s="165" t="s">
        <v>146</v>
      </c>
      <c r="C50" s="445"/>
      <c r="D50" s="446"/>
      <c r="E50" s="446"/>
      <c r="F50" s="447"/>
    </row>
    <row r="51" spans="1:9" s="6" customFormat="1" ht="15.5">
      <c r="A51" s="139" t="s">
        <v>169</v>
      </c>
      <c r="B51" s="166">
        <v>77.400000000000006</v>
      </c>
      <c r="C51" s="142">
        <v>0.99</v>
      </c>
      <c r="D51" s="167">
        <v>76.626000000000005</v>
      </c>
      <c r="E51" s="141">
        <v>3.1536383527440002</v>
      </c>
      <c r="F51" s="140">
        <v>3.2081773680000003</v>
      </c>
    </row>
    <row r="52" spans="1:9" s="6" customFormat="1" ht="15.5">
      <c r="A52" s="139" t="s">
        <v>170</v>
      </c>
      <c r="B52" s="157">
        <v>77.400000000000006</v>
      </c>
      <c r="C52" s="168">
        <v>1</v>
      </c>
      <c r="D52" s="169">
        <v>77.400000000000006</v>
      </c>
      <c r="E52" s="169">
        <v>3.1269600000000004</v>
      </c>
      <c r="F52" s="170">
        <v>3.2405832000000006</v>
      </c>
    </row>
    <row r="53" spans="1:9" s="6" customFormat="1" ht="15.5">
      <c r="A53" s="171" t="s">
        <v>149</v>
      </c>
      <c r="B53" s="166">
        <v>75.5</v>
      </c>
      <c r="C53" s="142">
        <v>1</v>
      </c>
      <c r="D53" s="141">
        <v>75.5</v>
      </c>
      <c r="E53" s="141">
        <v>3.0275499999999993</v>
      </c>
      <c r="F53" s="140">
        <v>3.1610339999999995</v>
      </c>
    </row>
    <row r="54" spans="1:9" s="6" customFormat="1" ht="16" thickBot="1">
      <c r="A54" s="172" t="s">
        <v>150</v>
      </c>
      <c r="B54" s="161">
        <v>78.8</v>
      </c>
      <c r="C54" s="162">
        <v>1</v>
      </c>
      <c r="D54" s="149">
        <v>78.8</v>
      </c>
      <c r="E54" s="149">
        <v>3.5302399999999992</v>
      </c>
      <c r="F54" s="148">
        <v>3.2991983999999999</v>
      </c>
    </row>
    <row r="55" spans="1:9" s="6" customFormat="1" ht="15.5">
      <c r="A55" s="173" t="s">
        <v>151</v>
      </c>
      <c r="B55" s="166"/>
      <c r="C55" s="142"/>
      <c r="D55" s="141"/>
      <c r="E55" s="141"/>
      <c r="F55" s="140"/>
    </row>
    <row r="56" spans="1:9" s="6" customFormat="1" ht="15.5">
      <c r="A56" s="174">
        <v>1990</v>
      </c>
      <c r="B56" s="166">
        <v>77.338686713926293</v>
      </c>
      <c r="C56" s="142">
        <v>0.99</v>
      </c>
      <c r="D56" s="141">
        <v>76.565299846787028</v>
      </c>
      <c r="E56" s="141">
        <v>3.1133136579345035</v>
      </c>
      <c r="F56" s="140">
        <v>3.2056359739852796</v>
      </c>
    </row>
    <row r="57" spans="1:9" s="6" customFormat="1" ht="15.5">
      <c r="A57" s="174">
        <v>1995</v>
      </c>
      <c r="B57" s="166">
        <v>77.42472547680174</v>
      </c>
      <c r="C57" s="142">
        <v>0.99</v>
      </c>
      <c r="D57" s="141">
        <v>76.650478222033726</v>
      </c>
      <c r="E57" s="141">
        <v>3.1287796145117728</v>
      </c>
      <c r="F57" s="140">
        <v>3.2092022222001075</v>
      </c>
    </row>
    <row r="58" spans="1:9" s="6" customFormat="1" ht="15.5">
      <c r="A58" s="174">
        <v>2000</v>
      </c>
      <c r="B58" s="166">
        <v>76.664582103814439</v>
      </c>
      <c r="C58" s="142">
        <v>0.99444444444444424</v>
      </c>
      <c r="D58" s="141">
        <v>76.238667758793227</v>
      </c>
      <c r="E58" s="141">
        <v>3.1402174480062239</v>
      </c>
      <c r="F58" s="140">
        <v>3.1919605417251553</v>
      </c>
    </row>
    <row r="59" spans="1:9" s="6" customFormat="1" ht="15.5">
      <c r="A59" s="174">
        <v>2005</v>
      </c>
      <c r="B59" s="166">
        <f>D59</f>
        <v>75.876886566953161</v>
      </c>
      <c r="C59" s="142">
        <v>1</v>
      </c>
      <c r="D59" s="141">
        <v>75.876886566953161</v>
      </c>
      <c r="E59" s="141">
        <v>3.1440026364226301</v>
      </c>
      <c r="F59" s="140">
        <v>3.1768134867851949</v>
      </c>
    </row>
    <row r="60" spans="1:9" s="6" customFormat="1" ht="15.5">
      <c r="A60" s="174">
        <v>2006</v>
      </c>
      <c r="B60" s="166">
        <f t="shared" ref="B60:B76" si="1">D60</f>
        <v>75.95458938672455</v>
      </c>
      <c r="C60" s="142">
        <v>1</v>
      </c>
      <c r="D60" s="141">
        <v>75.95458938672455</v>
      </c>
      <c r="E60" s="141">
        <v>3.1440750845224485</v>
      </c>
      <c r="F60" s="140">
        <v>3.1800667484433829</v>
      </c>
    </row>
    <row r="61" spans="1:9" s="6" customFormat="1" ht="15.5">
      <c r="A61" s="174">
        <v>2007</v>
      </c>
      <c r="B61" s="166">
        <f t="shared" si="1"/>
        <v>76.32773611701063</v>
      </c>
      <c r="C61" s="142">
        <v>1</v>
      </c>
      <c r="D61" s="141">
        <v>76.32773611701063</v>
      </c>
      <c r="E61" s="141">
        <v>3.1467060405356229</v>
      </c>
      <c r="F61" s="140">
        <v>3.1956896557470009</v>
      </c>
    </row>
    <row r="62" spans="1:9" s="6" customFormat="1" ht="15.5">
      <c r="A62" s="174">
        <v>2008</v>
      </c>
      <c r="B62" s="166">
        <f t="shared" si="1"/>
        <v>76.681776498387038</v>
      </c>
      <c r="C62" s="142">
        <v>1</v>
      </c>
      <c r="D62" s="141">
        <v>76.681776498387038</v>
      </c>
      <c r="E62" s="141">
        <v>3.1448799737008115</v>
      </c>
      <c r="F62" s="140">
        <v>3.2105126184344681</v>
      </c>
      <c r="I62" s="175"/>
    </row>
    <row r="63" spans="1:9" s="6" customFormat="1" ht="15.5">
      <c r="A63" s="174">
        <v>2009</v>
      </c>
      <c r="B63" s="166">
        <f t="shared" si="1"/>
        <v>76.634851392038897</v>
      </c>
      <c r="C63" s="142">
        <v>1</v>
      </c>
      <c r="D63" s="141">
        <v>76.634851392038897</v>
      </c>
      <c r="E63" s="141">
        <v>3.1447718467422359</v>
      </c>
      <c r="F63" s="140">
        <v>3.2085479580818843</v>
      </c>
    </row>
    <row r="64" spans="1:9" s="6" customFormat="1" ht="15.5">
      <c r="A64" s="174">
        <v>2010</v>
      </c>
      <c r="B64" s="166">
        <f t="shared" si="1"/>
        <v>76.865334893567407</v>
      </c>
      <c r="C64" s="142">
        <v>1</v>
      </c>
      <c r="D64" s="141">
        <v>76.865334893567407</v>
      </c>
      <c r="E64" s="141">
        <v>3.1452187973558057</v>
      </c>
      <c r="F64" s="140">
        <v>3.2181978413238799</v>
      </c>
    </row>
    <row r="65" spans="1:6" s="6" customFormat="1" ht="15.5">
      <c r="A65" s="174">
        <v>2011</v>
      </c>
      <c r="B65" s="166">
        <f t="shared" si="1"/>
        <v>77.063193617172061</v>
      </c>
      <c r="C65" s="142">
        <v>1</v>
      </c>
      <c r="D65" s="141">
        <v>77.063193617172061</v>
      </c>
      <c r="E65" s="141">
        <v>3.1470070786471784</v>
      </c>
      <c r="F65" s="140">
        <v>3.2264817903637595</v>
      </c>
    </row>
    <row r="66" spans="1:6" s="6" customFormat="1" ht="15.5">
      <c r="A66" s="174">
        <v>2012</v>
      </c>
      <c r="B66" s="166">
        <f t="shared" si="1"/>
        <v>76.506934672626102</v>
      </c>
      <c r="C66" s="142">
        <v>1</v>
      </c>
      <c r="D66" s="141">
        <v>76.506934672626102</v>
      </c>
      <c r="E66" s="141">
        <v>3.1446417944372085</v>
      </c>
      <c r="F66" s="140">
        <v>3.2031923408735095</v>
      </c>
    </row>
    <row r="67" spans="1:6" s="6" customFormat="1" ht="15.5">
      <c r="A67" s="174">
        <v>2013</v>
      </c>
      <c r="B67" s="166">
        <f t="shared" si="1"/>
        <v>76.695233944716875</v>
      </c>
      <c r="C67" s="142">
        <v>1</v>
      </c>
      <c r="D67" s="141">
        <v>76.695233944716875</v>
      </c>
      <c r="E67" s="141">
        <v>3.1453051223111568</v>
      </c>
      <c r="F67" s="140">
        <v>3.211076054797406</v>
      </c>
    </row>
    <row r="68" spans="1:6" s="6" customFormat="1" ht="15.5">
      <c r="A68" s="174">
        <v>2014</v>
      </c>
      <c r="B68" s="166">
        <f t="shared" si="1"/>
        <v>76.697664547151646</v>
      </c>
      <c r="C68" s="142">
        <v>1</v>
      </c>
      <c r="D68" s="141">
        <v>76.697664547151646</v>
      </c>
      <c r="E68" s="141">
        <v>3.1447368971615308</v>
      </c>
      <c r="F68" s="140">
        <v>3.2111778192601452</v>
      </c>
    </row>
    <row r="69" spans="1:6" s="6" customFormat="1" ht="15.5">
      <c r="A69" s="174">
        <v>2015</v>
      </c>
      <c r="B69" s="166">
        <f t="shared" si="1"/>
        <v>76.606154923857275</v>
      </c>
      <c r="C69" s="142">
        <v>1</v>
      </c>
      <c r="D69" s="141">
        <v>76.606154923857275</v>
      </c>
      <c r="E69" s="141">
        <v>3.1438415169539318</v>
      </c>
      <c r="F69" s="140">
        <v>3.2073464943520564</v>
      </c>
    </row>
    <row r="70" spans="1:6" s="6" customFormat="1" ht="15.5">
      <c r="A70" s="174">
        <v>2016</v>
      </c>
      <c r="B70" s="166">
        <f t="shared" si="1"/>
        <v>76.606438403590658</v>
      </c>
      <c r="C70" s="142">
        <v>1</v>
      </c>
      <c r="D70" s="141">
        <v>76.606438403590658</v>
      </c>
      <c r="E70" s="141">
        <v>3.1435319316562107</v>
      </c>
      <c r="F70" s="140">
        <v>3.2073583630815334</v>
      </c>
    </row>
    <row r="71" spans="1:6" s="6" customFormat="1" ht="15.5">
      <c r="A71" s="174">
        <v>2017</v>
      </c>
      <c r="B71" s="166">
        <f t="shared" si="1"/>
        <v>76.689853030690116</v>
      </c>
      <c r="C71" s="142">
        <v>1</v>
      </c>
      <c r="D71" s="141">
        <v>76.689853030690116</v>
      </c>
      <c r="E71" s="141">
        <v>3.1438403111881352</v>
      </c>
      <c r="F71" s="140">
        <v>3.2108507666889334</v>
      </c>
    </row>
    <row r="72" spans="1:6" s="6" customFormat="1" ht="15.5">
      <c r="A72" s="176">
        <v>2018</v>
      </c>
      <c r="B72" s="177">
        <f t="shared" si="1"/>
        <v>76.692435499421208</v>
      </c>
      <c r="C72" s="178">
        <v>1</v>
      </c>
      <c r="D72" s="179">
        <v>76.692435499421208</v>
      </c>
      <c r="E72" s="179">
        <v>3.1438541856291562</v>
      </c>
      <c r="F72" s="180">
        <v>3.2109588894897674</v>
      </c>
    </row>
    <row r="73" spans="1:6" s="6" customFormat="1" ht="15.5">
      <c r="A73" s="176">
        <v>2019</v>
      </c>
      <c r="B73" s="177">
        <f t="shared" si="1"/>
        <v>76.594155158330551</v>
      </c>
      <c r="C73" s="178">
        <v>1</v>
      </c>
      <c r="D73" s="179">
        <v>76.594155158330551</v>
      </c>
      <c r="E73" s="179">
        <v>3.1434864695190314</v>
      </c>
      <c r="F73" s="180">
        <v>3.2068440881689835</v>
      </c>
    </row>
    <row r="74" spans="1:6" s="6" customFormat="1" ht="15.5">
      <c r="A74" s="176">
        <v>2020</v>
      </c>
      <c r="B74" s="177">
        <f t="shared" si="1"/>
        <v>76.496602829037101</v>
      </c>
      <c r="C74" s="178">
        <v>1</v>
      </c>
      <c r="D74" s="179">
        <v>76.496602829037101</v>
      </c>
      <c r="E74" s="179">
        <v>3.1431249420841842</v>
      </c>
      <c r="F74" s="180">
        <v>3.2027597672461252</v>
      </c>
    </row>
    <row r="75" spans="1:6" s="6" customFormat="1" ht="15.5">
      <c r="A75" s="176">
        <v>2021</v>
      </c>
      <c r="B75" s="177">
        <f t="shared" si="1"/>
        <v>76.50132578031571</v>
      </c>
      <c r="C75" s="178">
        <v>1</v>
      </c>
      <c r="D75" s="179">
        <v>76.50132578031571</v>
      </c>
      <c r="E75" s="179">
        <v>3.1431424645903259</v>
      </c>
      <c r="F75" s="180">
        <v>3.2029575077702583</v>
      </c>
    </row>
    <row r="76" spans="1:6" s="6" customFormat="1" ht="16" thickBot="1">
      <c r="A76" s="181">
        <v>2022</v>
      </c>
      <c r="B76" s="182">
        <f t="shared" si="1"/>
        <v>76.608507565040867</v>
      </c>
      <c r="C76" s="183">
        <v>1</v>
      </c>
      <c r="D76" s="184">
        <v>76.608507565040867</v>
      </c>
      <c r="E76" s="184">
        <v>3.1435395886284132</v>
      </c>
      <c r="F76" s="185">
        <v>3.2074449947331312</v>
      </c>
    </row>
    <row r="77" spans="1:6" s="6" customFormat="1" ht="15.5">
      <c r="A77" s="186"/>
      <c r="B77" s="142"/>
      <c r="C77" s="142"/>
      <c r="D77" s="141"/>
      <c r="E77" s="141"/>
      <c r="F77" s="141"/>
    </row>
    <row r="78" spans="1:6" s="6" customFormat="1" ht="15.5"/>
    <row r="79" spans="1:6" s="6" customFormat="1" ht="16" thickBot="1"/>
    <row r="80" spans="1:6" s="6" customFormat="1" ht="17.5">
      <c r="A80" s="187" t="s">
        <v>171</v>
      </c>
      <c r="B80" s="164" t="s">
        <v>167</v>
      </c>
      <c r="C80" s="444" t="s">
        <v>143</v>
      </c>
      <c r="D80" s="153" t="s">
        <v>142</v>
      </c>
      <c r="E80" s="153" t="s">
        <v>168</v>
      </c>
      <c r="F80" s="155" t="s">
        <v>145</v>
      </c>
    </row>
    <row r="81" spans="1:6" s="6" customFormat="1" ht="16" thickBot="1">
      <c r="A81" s="188"/>
      <c r="B81" s="165" t="s">
        <v>146</v>
      </c>
      <c r="C81" s="445"/>
      <c r="D81" s="446"/>
      <c r="E81" s="446"/>
      <c r="F81" s="447"/>
    </row>
    <row r="82" spans="1:6" s="6" customFormat="1" ht="15.5">
      <c r="A82" s="189" t="s">
        <v>172</v>
      </c>
      <c r="B82" s="166">
        <v>94.6</v>
      </c>
      <c r="C82" s="142">
        <v>0.98</v>
      </c>
      <c r="D82" s="141">
        <v>92.707999999999998</v>
      </c>
      <c r="E82" s="141">
        <v>2.4268758911620032</v>
      </c>
      <c r="F82" s="140">
        <v>3.8814985439999994</v>
      </c>
    </row>
    <row r="83" spans="1:6" s="6" customFormat="1" ht="15.5">
      <c r="A83" s="189" t="s">
        <v>173</v>
      </c>
      <c r="B83" s="166">
        <v>94.6</v>
      </c>
      <c r="C83" s="142">
        <v>1</v>
      </c>
      <c r="D83" s="141">
        <v>94.6</v>
      </c>
      <c r="E83" s="141">
        <v>2.44068</v>
      </c>
      <c r="F83" s="140">
        <v>3.9607127999999996</v>
      </c>
    </row>
    <row r="84" spans="1:6" s="6" customFormat="1" ht="15.5">
      <c r="A84" s="190" t="s">
        <v>174</v>
      </c>
      <c r="B84" s="166">
        <v>89.5</v>
      </c>
      <c r="C84" s="142">
        <v>1</v>
      </c>
      <c r="D84" s="141">
        <v>89.5</v>
      </c>
      <c r="E84" s="141">
        <v>1.7810499999999996</v>
      </c>
      <c r="F84" s="140">
        <v>3.7471859999999997</v>
      </c>
    </row>
    <row r="85" spans="1:6" s="6" customFormat="1" ht="16" thickBot="1">
      <c r="A85" s="191" t="s">
        <v>175</v>
      </c>
      <c r="B85" s="192">
        <v>99.7</v>
      </c>
      <c r="C85" s="162">
        <v>1</v>
      </c>
      <c r="D85" s="149">
        <v>99.7</v>
      </c>
      <c r="E85" s="149">
        <v>3.0408499999999998</v>
      </c>
      <c r="F85" s="148">
        <v>4.1742395999999999</v>
      </c>
    </row>
    <row r="86" spans="1:6" s="6" customFormat="1" ht="15.5">
      <c r="A86" s="193" t="s">
        <v>151</v>
      </c>
      <c r="B86" s="166"/>
      <c r="C86" s="142"/>
      <c r="D86" s="141"/>
      <c r="E86" s="141"/>
      <c r="F86" s="140"/>
    </row>
    <row r="87" spans="1:6" s="6" customFormat="1" ht="15.5">
      <c r="A87" s="174">
        <v>1990</v>
      </c>
      <c r="B87" s="166">
        <v>96.512130599999992</v>
      </c>
      <c r="C87" s="142">
        <v>0.98</v>
      </c>
      <c r="D87" s="141">
        <v>94.581887987999991</v>
      </c>
      <c r="E87" s="141">
        <v>2.5018992444327046</v>
      </c>
      <c r="F87" s="140">
        <v>3.9599544862815836</v>
      </c>
    </row>
    <row r="88" spans="1:6" s="6" customFormat="1" ht="15.5">
      <c r="A88" s="174">
        <v>1995</v>
      </c>
      <c r="B88" s="166">
        <v>95.92587619999999</v>
      </c>
      <c r="C88" s="142">
        <v>0.98</v>
      </c>
      <c r="D88" s="141">
        <v>94.007358675999996</v>
      </c>
      <c r="E88" s="141">
        <v>2.5189760595499311</v>
      </c>
      <c r="F88" s="140">
        <v>3.9359000930467674</v>
      </c>
    </row>
    <row r="89" spans="1:6" s="6" customFormat="1" ht="15.5">
      <c r="A89" s="174">
        <v>2000</v>
      </c>
      <c r="B89" s="166">
        <v>93.312446942860277</v>
      </c>
      <c r="C89" s="142">
        <v>0.98888888888888893</v>
      </c>
      <c r="D89" s="141">
        <v>92.275641976828496</v>
      </c>
      <c r="E89" s="141">
        <v>2.4272176744007412</v>
      </c>
      <c r="F89" s="140">
        <v>3.8633965782858555</v>
      </c>
    </row>
    <row r="90" spans="1:6" s="6" customFormat="1" ht="15.5">
      <c r="A90" s="174">
        <v>2005</v>
      </c>
      <c r="B90" s="166">
        <f>D90</f>
        <v>94.305048520078358</v>
      </c>
      <c r="C90" s="142">
        <v>1</v>
      </c>
      <c r="D90" s="141">
        <v>94.305048520078358</v>
      </c>
      <c r="E90" s="141">
        <v>2.3993862828272818</v>
      </c>
      <c r="F90" s="140">
        <v>3.9483637714386406</v>
      </c>
    </row>
    <row r="91" spans="1:6" s="6" customFormat="1" ht="15.5">
      <c r="A91" s="174">
        <v>2006</v>
      </c>
      <c r="B91" s="166">
        <f t="shared" ref="B91:B107" si="2">D91</f>
        <v>93.741345704727252</v>
      </c>
      <c r="C91" s="142">
        <v>1</v>
      </c>
      <c r="D91" s="141">
        <v>93.741345704727252</v>
      </c>
      <c r="E91" s="141">
        <v>2.3458323110114137</v>
      </c>
      <c r="F91" s="140">
        <v>3.9247626619655205</v>
      </c>
    </row>
    <row r="92" spans="1:6" s="6" customFormat="1" ht="15.5">
      <c r="A92" s="174">
        <v>2007</v>
      </c>
      <c r="B92" s="166">
        <f t="shared" si="2"/>
        <v>94.078426155594599</v>
      </c>
      <c r="C92" s="142">
        <v>1</v>
      </c>
      <c r="D92" s="141">
        <v>94.078426155594599</v>
      </c>
      <c r="E92" s="141">
        <v>2.3238805261319482</v>
      </c>
      <c r="F92" s="140">
        <v>3.9388755462824343</v>
      </c>
    </row>
    <row r="93" spans="1:6" s="6" customFormat="1" ht="15.5">
      <c r="A93" s="174">
        <v>2008</v>
      </c>
      <c r="B93" s="166">
        <f t="shared" si="2"/>
        <v>93.451474376596934</v>
      </c>
      <c r="C93" s="142">
        <v>1</v>
      </c>
      <c r="D93" s="141">
        <v>93.451474376596934</v>
      </c>
      <c r="E93" s="141">
        <v>2.2869001814438277</v>
      </c>
      <c r="F93" s="140">
        <v>3.9126263291993606</v>
      </c>
    </row>
    <row r="94" spans="1:6" s="6" customFormat="1" ht="15.5">
      <c r="A94" s="174">
        <v>2009</v>
      </c>
      <c r="B94" s="166">
        <f t="shared" si="2"/>
        <v>93.846926565011088</v>
      </c>
      <c r="C94" s="142">
        <v>1</v>
      </c>
      <c r="D94" s="141">
        <v>93.846926565011088</v>
      </c>
      <c r="E94" s="141">
        <v>2.3254480956021517</v>
      </c>
      <c r="F94" s="140">
        <v>3.9291831214238839</v>
      </c>
    </row>
    <row r="95" spans="1:6" s="6" customFormat="1" ht="15.5">
      <c r="A95" s="174">
        <v>2010</v>
      </c>
      <c r="B95" s="166">
        <f t="shared" si="2"/>
        <v>93.697392219773931</v>
      </c>
      <c r="C95" s="142">
        <v>1</v>
      </c>
      <c r="D95" s="141">
        <v>93.697392219773931</v>
      </c>
      <c r="E95" s="141">
        <v>2.3172377995396065</v>
      </c>
      <c r="F95" s="140">
        <v>3.922922417457495</v>
      </c>
    </row>
    <row r="96" spans="1:6" s="6" customFormat="1" ht="15.5">
      <c r="A96" s="174">
        <v>2011</v>
      </c>
      <c r="B96" s="166">
        <f t="shared" si="2"/>
        <v>93.365181616247881</v>
      </c>
      <c r="C96" s="142">
        <v>1</v>
      </c>
      <c r="D96" s="141">
        <v>93.365181616247881</v>
      </c>
      <c r="E96" s="141">
        <v>2.3181499774967476</v>
      </c>
      <c r="F96" s="140">
        <v>3.9090134239090664</v>
      </c>
    </row>
    <row r="97" spans="1:6" s="6" customFormat="1" ht="15.5">
      <c r="A97" s="174">
        <v>2012</v>
      </c>
      <c r="B97" s="166">
        <f t="shared" si="2"/>
        <v>93.667318254370684</v>
      </c>
      <c r="C97" s="142">
        <v>1</v>
      </c>
      <c r="D97" s="141">
        <v>93.667318254370684</v>
      </c>
      <c r="E97" s="141">
        <v>2.3462987032554046</v>
      </c>
      <c r="F97" s="140">
        <v>3.9216632806739913</v>
      </c>
    </row>
    <row r="98" spans="1:6" s="6" customFormat="1" ht="15.5">
      <c r="A98" s="174">
        <v>2013</v>
      </c>
      <c r="B98" s="166">
        <f t="shared" si="2"/>
        <v>93.644580177701584</v>
      </c>
      <c r="C98" s="142">
        <v>1</v>
      </c>
      <c r="D98" s="141">
        <v>93.644580177701584</v>
      </c>
      <c r="E98" s="141">
        <v>2.3313229828329618</v>
      </c>
      <c r="F98" s="140">
        <v>3.9207112828800099</v>
      </c>
    </row>
    <row r="99" spans="1:6" s="6" customFormat="1" ht="15.5">
      <c r="A99" s="174">
        <v>2014</v>
      </c>
      <c r="B99" s="166">
        <f t="shared" si="2"/>
        <v>94.029260262796782</v>
      </c>
      <c r="C99" s="142">
        <v>1</v>
      </c>
      <c r="D99" s="141">
        <v>94.029260262796782</v>
      </c>
      <c r="E99" s="141">
        <v>2.3385928110950931</v>
      </c>
      <c r="F99" s="140">
        <v>3.9368170686827755</v>
      </c>
    </row>
    <row r="100" spans="1:6" s="6" customFormat="1" ht="15.5">
      <c r="A100" s="174">
        <v>2015</v>
      </c>
      <c r="B100" s="166">
        <f t="shared" si="2"/>
        <v>94.619367288333706</v>
      </c>
      <c r="C100" s="142">
        <v>1</v>
      </c>
      <c r="D100" s="141">
        <v>94.619367288333706</v>
      </c>
      <c r="E100" s="141">
        <v>2.3354841548716947</v>
      </c>
      <c r="F100" s="140">
        <v>3.9615236696279554</v>
      </c>
    </row>
    <row r="101" spans="1:6" s="6" customFormat="1" ht="15.5">
      <c r="A101" s="174">
        <v>2016</v>
      </c>
      <c r="B101" s="166">
        <f t="shared" si="2"/>
        <v>95.092372542807482</v>
      </c>
      <c r="C101" s="142">
        <v>1</v>
      </c>
      <c r="D101" s="141">
        <v>95.092372542807482</v>
      </c>
      <c r="E101" s="141">
        <v>2.3500245032022016</v>
      </c>
      <c r="F101" s="140">
        <v>3.9813274536222631</v>
      </c>
    </row>
    <row r="102" spans="1:6" s="6" customFormat="1" ht="15.5">
      <c r="A102" s="174">
        <v>2017</v>
      </c>
      <c r="B102" s="166">
        <f t="shared" si="2"/>
        <v>93.885662878302767</v>
      </c>
      <c r="C102" s="142">
        <v>1</v>
      </c>
      <c r="D102" s="141">
        <v>93.885662878302767</v>
      </c>
      <c r="E102" s="141">
        <v>2.361087055564095</v>
      </c>
      <c r="F102" s="140">
        <v>3.9308049333887798</v>
      </c>
    </row>
    <row r="103" spans="1:6" s="6" customFormat="1" ht="15.5">
      <c r="A103" s="176">
        <v>2018</v>
      </c>
      <c r="B103" s="166">
        <f t="shared" si="2"/>
        <v>94.339696135649135</v>
      </c>
      <c r="C103" s="142">
        <v>1</v>
      </c>
      <c r="D103" s="141">
        <v>94.339696135649135</v>
      </c>
      <c r="E103" s="141">
        <v>2.345173787479041</v>
      </c>
      <c r="F103" s="140">
        <v>3.9498143978073581</v>
      </c>
    </row>
    <row r="104" spans="1:6" s="6" customFormat="1" ht="15.5">
      <c r="A104" s="176">
        <v>2019</v>
      </c>
      <c r="B104" s="166">
        <f t="shared" si="2"/>
        <v>95.277959838569174</v>
      </c>
      <c r="C104" s="142">
        <v>1</v>
      </c>
      <c r="D104" s="141">
        <v>95.277959838569174</v>
      </c>
      <c r="E104" s="141">
        <v>2.3752103419859192</v>
      </c>
      <c r="F104" s="140">
        <v>3.9890976225212142</v>
      </c>
    </row>
    <row r="105" spans="1:6" s="6" customFormat="1" ht="15.5">
      <c r="A105" s="176">
        <v>2020</v>
      </c>
      <c r="B105" s="166">
        <f t="shared" si="2"/>
        <v>94.013090856955586</v>
      </c>
      <c r="C105" s="142">
        <v>1</v>
      </c>
      <c r="D105" s="141">
        <v>94.013090856955586</v>
      </c>
      <c r="E105" s="141">
        <v>2.3562315171612611</v>
      </c>
      <c r="F105" s="140">
        <v>3.936140087999016</v>
      </c>
    </row>
    <row r="106" spans="1:6" s="6" customFormat="1" ht="15.5">
      <c r="A106" s="176">
        <v>2021</v>
      </c>
      <c r="B106" s="166">
        <f t="shared" si="2"/>
        <v>93.077725572419112</v>
      </c>
      <c r="C106" s="142">
        <v>1</v>
      </c>
      <c r="D106" s="141">
        <v>93.077725572419112</v>
      </c>
      <c r="E106" s="141">
        <v>2.3344908067472239</v>
      </c>
      <c r="F106" s="140">
        <v>3.8969782142660434</v>
      </c>
    </row>
    <row r="107" spans="1:6" s="6" customFormat="1" ht="16" thickBot="1">
      <c r="A107" s="181">
        <v>2022</v>
      </c>
      <c r="B107" s="192">
        <f t="shared" si="2"/>
        <v>93.233029055518955</v>
      </c>
      <c r="C107" s="162">
        <v>1</v>
      </c>
      <c r="D107" s="149">
        <v>93.233029055518955</v>
      </c>
      <c r="E107" s="149">
        <v>2.3100524573522705</v>
      </c>
      <c r="F107" s="148">
        <v>3.9034804604964677</v>
      </c>
    </row>
    <row r="109" spans="1:6" ht="15" thickBot="1"/>
    <row r="110" spans="1:6" ht="17.5">
      <c r="A110" s="187" t="s">
        <v>51</v>
      </c>
      <c r="B110" s="154" t="s">
        <v>176</v>
      </c>
      <c r="C110" s="444" t="s">
        <v>143</v>
      </c>
      <c r="D110" s="153" t="s">
        <v>176</v>
      </c>
      <c r="E110" s="153" t="s">
        <v>177</v>
      </c>
      <c r="F110" s="137" t="s">
        <v>178</v>
      </c>
    </row>
    <row r="111" spans="1:6" ht="16" thickBot="1">
      <c r="A111" s="188"/>
      <c r="B111" s="150" t="s">
        <v>146</v>
      </c>
      <c r="C111" s="445"/>
      <c r="D111" s="446"/>
      <c r="E111" s="446"/>
      <c r="F111" s="447"/>
    </row>
    <row r="112" spans="1:6" ht="15.5">
      <c r="A112" s="193" t="s">
        <v>151</v>
      </c>
      <c r="B112" s="194"/>
      <c r="C112" s="146"/>
      <c r="D112" s="195"/>
      <c r="E112" s="195"/>
      <c r="F112" s="196"/>
    </row>
    <row r="113" spans="1:12" ht="15.5">
      <c r="A113" s="174" t="s">
        <v>179</v>
      </c>
      <c r="B113" s="197">
        <v>57.6</v>
      </c>
      <c r="C113" s="198">
        <v>1</v>
      </c>
      <c r="D113" s="199">
        <v>57.6</v>
      </c>
      <c r="E113" s="199">
        <v>2.8511999999999995</v>
      </c>
      <c r="F113" s="200">
        <v>2.4115967999999999</v>
      </c>
      <c r="H113" s="201"/>
      <c r="L113" s="201"/>
    </row>
    <row r="114" spans="1:12" ht="15.5">
      <c r="A114" s="174">
        <v>2005</v>
      </c>
      <c r="B114" s="197">
        <v>58.320288351566546</v>
      </c>
      <c r="C114" s="198">
        <v>1</v>
      </c>
      <c r="D114" s="199">
        <v>58.320288351566546</v>
      </c>
      <c r="E114" s="199">
        <v>2.7564124284636353</v>
      </c>
      <c r="F114" s="200">
        <v>2.4417538327033883</v>
      </c>
      <c r="H114" s="201"/>
      <c r="J114" s="201"/>
      <c r="L114" s="201"/>
    </row>
    <row r="115" spans="1:12" ht="15.5">
      <c r="A115" s="174">
        <v>2006</v>
      </c>
      <c r="B115" s="197">
        <v>57.36861781608691</v>
      </c>
      <c r="C115" s="198">
        <v>1</v>
      </c>
      <c r="D115" s="199">
        <v>57.36861781608691</v>
      </c>
      <c r="E115" s="199">
        <v>2.6438610248029506</v>
      </c>
      <c r="F115" s="200">
        <v>2.4019092907239266</v>
      </c>
      <c r="H115" s="201"/>
      <c r="J115" s="201"/>
      <c r="L115" s="201"/>
    </row>
    <row r="116" spans="1:12" ht="15.5">
      <c r="A116" s="174">
        <v>2007</v>
      </c>
      <c r="B116" s="197">
        <v>57.110090232042758</v>
      </c>
      <c r="C116" s="198">
        <v>1</v>
      </c>
      <c r="D116" s="199">
        <v>57.110090232042758</v>
      </c>
      <c r="E116" s="199">
        <v>2.6445227941493559</v>
      </c>
      <c r="F116" s="200">
        <v>2.391085257835166</v>
      </c>
      <c r="H116" s="201"/>
      <c r="J116" s="201"/>
      <c r="L116" s="201"/>
    </row>
    <row r="117" spans="1:12" ht="15.5">
      <c r="A117" s="174">
        <v>2008</v>
      </c>
      <c r="B117" s="197">
        <v>58.136888955654356</v>
      </c>
      <c r="C117" s="198">
        <v>1</v>
      </c>
      <c r="D117" s="199">
        <v>58.136888955654356</v>
      </c>
      <c r="E117" s="199">
        <v>2.6860051800734874</v>
      </c>
      <c r="F117" s="200">
        <v>2.4340752667953365</v>
      </c>
      <c r="H117" s="201"/>
      <c r="J117" s="201"/>
      <c r="L117" s="201"/>
    </row>
    <row r="118" spans="1:12" ht="15.5">
      <c r="A118" s="174">
        <v>2009</v>
      </c>
      <c r="B118" s="197">
        <v>57.47679434783312</v>
      </c>
      <c r="C118" s="198">
        <v>1</v>
      </c>
      <c r="D118" s="199">
        <v>57.47679434783312</v>
      </c>
      <c r="E118" s="199">
        <v>2.6726168907538015</v>
      </c>
      <c r="F118" s="200">
        <v>2.406438425755077</v>
      </c>
      <c r="H118" s="201"/>
      <c r="J118" s="201"/>
      <c r="L118" s="201"/>
    </row>
    <row r="119" spans="1:12" ht="15.5">
      <c r="A119" s="174">
        <v>2010</v>
      </c>
      <c r="B119" s="197">
        <v>56.750283622978003</v>
      </c>
      <c r="C119" s="198">
        <v>1</v>
      </c>
      <c r="D119" s="199">
        <v>56.750283622978003</v>
      </c>
      <c r="E119" s="199">
        <v>2.6523060256157645</v>
      </c>
      <c r="F119" s="200">
        <v>2.376020874726843</v>
      </c>
      <c r="H119" s="201"/>
      <c r="J119" s="201"/>
      <c r="L119" s="201"/>
    </row>
    <row r="120" spans="1:12" ht="15.5">
      <c r="A120" s="174">
        <v>2011</v>
      </c>
      <c r="B120" s="197">
        <v>57.290539795328691</v>
      </c>
      <c r="C120" s="198">
        <v>1</v>
      </c>
      <c r="D120" s="199">
        <v>57.290539795328691</v>
      </c>
      <c r="E120" s="199">
        <v>2.6886594056955468</v>
      </c>
      <c r="F120" s="200">
        <v>2.3986403201508217</v>
      </c>
      <c r="H120" s="201"/>
      <c r="J120" s="201"/>
      <c r="L120" s="201"/>
    </row>
    <row r="121" spans="1:12" ht="15.5">
      <c r="A121" s="174">
        <v>2012</v>
      </c>
      <c r="B121" s="197">
        <v>57.269486078438028</v>
      </c>
      <c r="C121" s="198">
        <v>1</v>
      </c>
      <c r="D121" s="199">
        <v>57.269486078438028</v>
      </c>
      <c r="E121" s="199">
        <v>2.7011932082281049</v>
      </c>
      <c r="F121" s="200">
        <v>2.3977588431320433</v>
      </c>
      <c r="H121" s="201"/>
      <c r="J121" s="201"/>
      <c r="L121" s="201"/>
    </row>
    <row r="122" spans="1:12" ht="15.5">
      <c r="A122" s="174">
        <v>2013</v>
      </c>
      <c r="B122" s="197">
        <v>57.447105208368434</v>
      </c>
      <c r="C122" s="198">
        <v>1</v>
      </c>
      <c r="D122" s="199">
        <v>57.447105208368434</v>
      </c>
      <c r="E122" s="199">
        <v>2.6491261423424666</v>
      </c>
      <c r="F122" s="200">
        <v>2.4051954008639695</v>
      </c>
      <c r="H122" s="201"/>
      <c r="J122" s="201"/>
      <c r="L122" s="201"/>
    </row>
    <row r="123" spans="1:12" ht="15.5">
      <c r="A123" s="174">
        <v>2014</v>
      </c>
      <c r="B123" s="197">
        <v>57.095481691192582</v>
      </c>
      <c r="C123" s="198">
        <v>1</v>
      </c>
      <c r="D123" s="199">
        <v>57.095481691192582</v>
      </c>
      <c r="E123" s="199">
        <v>2.6340819153033452</v>
      </c>
      <c r="F123" s="200">
        <v>2.390473627446851</v>
      </c>
      <c r="H123" s="201"/>
      <c r="J123" s="201"/>
      <c r="L123" s="201"/>
    </row>
    <row r="124" spans="1:12" ht="15.5">
      <c r="A124" s="174">
        <v>2015</v>
      </c>
      <c r="B124" s="197">
        <v>56.865466015404607</v>
      </c>
      <c r="C124" s="198">
        <v>1</v>
      </c>
      <c r="D124" s="199">
        <v>56.865466015404607</v>
      </c>
      <c r="E124" s="199">
        <v>2.6531823627997646</v>
      </c>
      <c r="F124" s="200">
        <v>2.3808433311329598</v>
      </c>
      <c r="H124" s="201"/>
      <c r="J124" s="201"/>
      <c r="L124" s="201"/>
    </row>
    <row r="125" spans="1:12" ht="15.5">
      <c r="A125" s="174">
        <v>2016</v>
      </c>
      <c r="B125" s="197">
        <v>58.209878731231385</v>
      </c>
      <c r="C125" s="198">
        <v>1</v>
      </c>
      <c r="D125" s="199">
        <v>58.209878731231385</v>
      </c>
      <c r="E125" s="199">
        <v>2.6523673807390367</v>
      </c>
      <c r="F125" s="200">
        <v>2.4371312027191956</v>
      </c>
      <c r="H125" s="201"/>
      <c r="L125" s="201"/>
    </row>
    <row r="126" spans="1:12" ht="15.5">
      <c r="A126" s="174">
        <v>2017</v>
      </c>
      <c r="B126" s="197">
        <v>58.109608279880582</v>
      </c>
      <c r="C126" s="198">
        <v>1</v>
      </c>
      <c r="D126" s="199">
        <v>58.109608279880582</v>
      </c>
      <c r="E126" s="199">
        <v>2.6442128815242296</v>
      </c>
      <c r="F126" s="200">
        <v>2.4329330794620403</v>
      </c>
      <c r="H126" s="201"/>
      <c r="L126" s="201"/>
    </row>
    <row r="127" spans="1:12" ht="15.5">
      <c r="A127" s="176">
        <v>2018</v>
      </c>
      <c r="B127" s="197">
        <v>58.306873847241931</v>
      </c>
      <c r="C127" s="198">
        <v>1</v>
      </c>
      <c r="D127" s="199">
        <v>58.306873847241931</v>
      </c>
      <c r="E127" s="199">
        <v>2.6565208019530115</v>
      </c>
      <c r="F127" s="200">
        <v>2.4411921942363248</v>
      </c>
      <c r="H127" s="201"/>
      <c r="L127" s="201"/>
    </row>
    <row r="128" spans="1:12" ht="15.5">
      <c r="A128" s="176">
        <v>2019</v>
      </c>
      <c r="B128" s="197">
        <f>D128</f>
        <v>56.464727668317124</v>
      </c>
      <c r="C128" s="198">
        <v>1</v>
      </c>
      <c r="D128" s="199">
        <v>56.464727668317124</v>
      </c>
      <c r="E128" s="199">
        <v>2.6596743195387718</v>
      </c>
      <c r="F128" s="200">
        <v>2.3640652180171013</v>
      </c>
      <c r="H128" s="201"/>
      <c r="L128" s="201"/>
    </row>
    <row r="129" spans="1:12" ht="15.5">
      <c r="A129" s="176">
        <v>2020</v>
      </c>
      <c r="B129" s="197">
        <f t="shared" ref="B129:B131" si="3">D129</f>
        <v>56.146292133410732</v>
      </c>
      <c r="C129" s="198">
        <v>1</v>
      </c>
      <c r="D129" s="199">
        <v>56.146292133410732</v>
      </c>
      <c r="E129" s="199">
        <v>2.6392977163674654</v>
      </c>
      <c r="F129" s="200">
        <v>2.3507329590416406</v>
      </c>
      <c r="H129" s="201"/>
      <c r="L129" s="201"/>
    </row>
    <row r="130" spans="1:12" ht="15.5">
      <c r="A130" s="176">
        <v>2021</v>
      </c>
      <c r="B130" s="197">
        <f t="shared" si="3"/>
        <v>56.014185460778968</v>
      </c>
      <c r="C130" s="198">
        <v>1</v>
      </c>
      <c r="D130" s="199">
        <v>56.014185460778968</v>
      </c>
      <c r="E130" s="199">
        <v>2.648826707077256</v>
      </c>
      <c r="F130" s="200">
        <v>2.3452019168718938</v>
      </c>
      <c r="H130" s="201"/>
      <c r="L130" s="201"/>
    </row>
    <row r="131" spans="1:12" ht="16" thickBot="1">
      <c r="A131" s="181">
        <v>2022</v>
      </c>
      <c r="B131" s="202">
        <f t="shared" si="3"/>
        <v>56.530682436681325</v>
      </c>
      <c r="C131" s="203">
        <v>1</v>
      </c>
      <c r="D131" s="204">
        <v>56.530682436681325</v>
      </c>
      <c r="E131" s="204">
        <v>2.6651521886928289</v>
      </c>
      <c r="F131" s="205">
        <v>2.3668266122589738</v>
      </c>
      <c r="H131" s="201"/>
      <c r="L131" s="201"/>
    </row>
    <row r="132" spans="1:12" ht="15.5">
      <c r="A132" s="206"/>
      <c r="B132" s="198"/>
      <c r="C132" s="198"/>
      <c r="D132" s="199"/>
      <c r="E132" s="199"/>
      <c r="F132" s="199"/>
    </row>
    <row r="133" spans="1:12" ht="15" thickBot="1"/>
    <row r="134" spans="1:12" ht="19.5">
      <c r="A134" s="207" t="s">
        <v>43</v>
      </c>
      <c r="B134" s="208" t="s">
        <v>176</v>
      </c>
      <c r="C134" s="444" t="s">
        <v>143</v>
      </c>
      <c r="D134" s="136" t="s">
        <v>176</v>
      </c>
      <c r="E134" s="135" t="s">
        <v>180</v>
      </c>
      <c r="F134" s="137" t="s">
        <v>178</v>
      </c>
    </row>
    <row r="135" spans="1:12" ht="16" thickBot="1">
      <c r="A135" s="188"/>
      <c r="B135" s="165" t="s">
        <v>146</v>
      </c>
      <c r="C135" s="445"/>
      <c r="D135" s="446"/>
      <c r="E135" s="446"/>
      <c r="F135" s="447"/>
    </row>
    <row r="136" spans="1:12" ht="15.5">
      <c r="A136" s="209" t="s">
        <v>151</v>
      </c>
      <c r="B136" s="194"/>
      <c r="C136" s="146"/>
      <c r="D136" s="195"/>
      <c r="E136" s="195"/>
      <c r="F136" s="196"/>
    </row>
    <row r="137" spans="1:12" ht="15.5">
      <c r="A137" s="174" t="s">
        <v>181</v>
      </c>
      <c r="B137" s="197">
        <v>44.4</v>
      </c>
      <c r="C137" s="198">
        <v>1</v>
      </c>
      <c r="D137" s="199">
        <v>44.4</v>
      </c>
      <c r="E137" s="199">
        <v>0.78951635999999981</v>
      </c>
      <c r="F137" s="200">
        <v>1.8589391999999998</v>
      </c>
      <c r="H137" s="201"/>
    </row>
    <row r="138" spans="1:12" ht="15.5">
      <c r="A138" s="174" t="s">
        <v>182</v>
      </c>
      <c r="B138" s="197">
        <v>42.110999999999997</v>
      </c>
      <c r="C138" s="198">
        <v>1</v>
      </c>
      <c r="D138" s="199">
        <v>42.110999999999997</v>
      </c>
      <c r="E138" s="199">
        <v>0.80679609204480007</v>
      </c>
      <c r="F138" s="200">
        <v>1.763103348</v>
      </c>
      <c r="H138" s="201"/>
    </row>
    <row r="139" spans="1:12" ht="15.5">
      <c r="A139" s="174">
        <v>2005</v>
      </c>
      <c r="B139" s="197">
        <v>42.128367142453726</v>
      </c>
      <c r="C139" s="198">
        <v>1</v>
      </c>
      <c r="D139" s="199">
        <v>42.128367142453726</v>
      </c>
      <c r="E139" s="199">
        <v>0.75352546699268996</v>
      </c>
      <c r="F139" s="200">
        <v>1.7638304755202525</v>
      </c>
      <c r="H139" s="201"/>
    </row>
    <row r="140" spans="1:12" ht="15.5">
      <c r="A140" s="174">
        <v>2006</v>
      </c>
      <c r="B140" s="197">
        <v>42.678004829542665</v>
      </c>
      <c r="C140" s="198">
        <v>1</v>
      </c>
      <c r="D140" s="199">
        <v>42.678004829542665</v>
      </c>
      <c r="E140" s="199">
        <v>0.74267376540025376</v>
      </c>
      <c r="F140" s="200">
        <v>1.7868427062032921</v>
      </c>
      <c r="H140" s="201"/>
    </row>
    <row r="141" spans="1:12" ht="15.5">
      <c r="A141" s="174">
        <v>2007</v>
      </c>
      <c r="B141" s="197">
        <v>42.416266531660916</v>
      </c>
      <c r="C141" s="198">
        <v>1</v>
      </c>
      <c r="D141" s="199">
        <v>42.416266531660916</v>
      </c>
      <c r="E141" s="199">
        <v>0.71364319252857966</v>
      </c>
      <c r="F141" s="200">
        <v>1.7758842471475791</v>
      </c>
      <c r="H141" s="201"/>
    </row>
    <row r="142" spans="1:12" ht="15.5">
      <c r="A142" s="174">
        <v>2008</v>
      </c>
      <c r="B142" s="197">
        <v>42.249971312584577</v>
      </c>
      <c r="C142" s="198">
        <v>1</v>
      </c>
      <c r="D142" s="199">
        <v>42.249971312584577</v>
      </c>
      <c r="E142" s="199">
        <v>0.73294431343896982</v>
      </c>
      <c r="F142" s="200">
        <v>1.768921798915291</v>
      </c>
      <c r="H142" s="201"/>
    </row>
    <row r="143" spans="1:12" ht="15.5">
      <c r="A143" s="174">
        <v>2009</v>
      </c>
      <c r="B143" s="197">
        <v>42.979989535230608</v>
      </c>
      <c r="C143" s="198">
        <v>1</v>
      </c>
      <c r="D143" s="199">
        <v>42.979989535230608</v>
      </c>
      <c r="E143" s="199">
        <v>0.74836041492360461</v>
      </c>
      <c r="F143" s="200">
        <v>1.7994862018610351</v>
      </c>
      <c r="H143" s="201"/>
    </row>
    <row r="144" spans="1:12" ht="15.5">
      <c r="A144" s="174">
        <v>2010</v>
      </c>
      <c r="B144" s="197">
        <v>42.815652404351546</v>
      </c>
      <c r="C144" s="198">
        <v>1</v>
      </c>
      <c r="D144" s="199">
        <v>42.815652404351546</v>
      </c>
      <c r="E144" s="199">
        <v>0.73518489699328982</v>
      </c>
      <c r="F144" s="200">
        <v>1.7926057348653905</v>
      </c>
      <c r="H144" s="201"/>
    </row>
    <row r="145" spans="1:8" ht="15.5">
      <c r="A145" s="174">
        <v>2011</v>
      </c>
      <c r="B145" s="197">
        <v>43.328059014263452</v>
      </c>
      <c r="C145" s="198">
        <v>1</v>
      </c>
      <c r="D145" s="199">
        <v>43.328059014263452</v>
      </c>
      <c r="E145" s="199">
        <v>0.74601883515909606</v>
      </c>
      <c r="F145" s="200">
        <v>1.8140591748091821</v>
      </c>
      <c r="H145" s="201"/>
    </row>
    <row r="146" spans="1:8" ht="15.5">
      <c r="A146" s="174">
        <v>2012</v>
      </c>
      <c r="B146" s="197">
        <v>44.046063976395146</v>
      </c>
      <c r="C146" s="198">
        <v>1</v>
      </c>
      <c r="D146" s="199">
        <v>44.046063976395146</v>
      </c>
      <c r="E146" s="199">
        <v>0.77301367612864313</v>
      </c>
      <c r="F146" s="200">
        <v>1.8441206065637119</v>
      </c>
      <c r="H146" s="201"/>
    </row>
    <row r="147" spans="1:8" ht="15.5">
      <c r="A147" s="174">
        <v>2013</v>
      </c>
      <c r="B147" s="197">
        <v>42.860502825313411</v>
      </c>
      <c r="C147" s="198">
        <v>1</v>
      </c>
      <c r="D147" s="199">
        <v>42.860502825313411</v>
      </c>
      <c r="E147" s="199">
        <v>0.75951413986683625</v>
      </c>
      <c r="F147" s="200">
        <v>1.7944835322902219</v>
      </c>
      <c r="H147" s="201"/>
    </row>
    <row r="148" spans="1:8" ht="15.5">
      <c r="A148" s="174">
        <v>2014</v>
      </c>
      <c r="B148" s="197">
        <v>43.766541645132506</v>
      </c>
      <c r="C148" s="198">
        <v>1</v>
      </c>
      <c r="D148" s="199">
        <v>43.766541645132506</v>
      </c>
      <c r="E148" s="199">
        <v>0.77472898240426769</v>
      </c>
      <c r="F148" s="200">
        <v>1.8324175655984078</v>
      </c>
      <c r="H148" s="201"/>
    </row>
    <row r="149" spans="1:8" ht="15.5">
      <c r="A149" s="174">
        <v>2015</v>
      </c>
      <c r="B149" s="197">
        <v>43.313823449380507</v>
      </c>
      <c r="C149" s="198">
        <v>1</v>
      </c>
      <c r="D149" s="199">
        <v>43.313823449380507</v>
      </c>
      <c r="E149" s="199">
        <v>0.75054295940247351</v>
      </c>
      <c r="F149" s="200">
        <v>1.813463160178663</v>
      </c>
      <c r="H149" s="201"/>
    </row>
    <row r="150" spans="1:8" ht="15.5">
      <c r="A150" s="174">
        <v>2016</v>
      </c>
      <c r="B150" s="197">
        <v>43.699934431758372</v>
      </c>
      <c r="C150" s="198">
        <v>1</v>
      </c>
      <c r="D150" s="199">
        <v>43.699934431758372</v>
      </c>
      <c r="E150" s="199">
        <v>0.7584815026267947</v>
      </c>
      <c r="F150" s="200">
        <v>1.8296288547888593</v>
      </c>
      <c r="H150" s="201"/>
    </row>
    <row r="151" spans="1:8" ht="15.5">
      <c r="A151" s="174">
        <v>2017</v>
      </c>
      <c r="B151" s="197">
        <v>43.8772736743379</v>
      </c>
      <c r="C151" s="198">
        <v>1</v>
      </c>
      <c r="D151" s="199">
        <v>43.8772736743379</v>
      </c>
      <c r="E151" s="199">
        <v>0.75813197986467828</v>
      </c>
      <c r="F151" s="200">
        <v>1.8370536941971793</v>
      </c>
      <c r="H151" s="201"/>
    </row>
    <row r="152" spans="1:8" ht="15.5">
      <c r="A152" s="176">
        <v>2018</v>
      </c>
      <c r="B152" s="197">
        <f>D152</f>
        <v>44.008120962599875</v>
      </c>
      <c r="C152" s="198">
        <v>1</v>
      </c>
      <c r="D152" s="199">
        <v>44.008120962599875</v>
      </c>
      <c r="E152" s="199">
        <v>0.76257653234506095</v>
      </c>
      <c r="F152" s="200">
        <v>1.8425320084621317</v>
      </c>
      <c r="H152" s="201"/>
    </row>
    <row r="153" spans="1:8" ht="15.5">
      <c r="A153" s="176">
        <v>2019</v>
      </c>
      <c r="B153" s="197">
        <f t="shared" ref="B153:B156" si="4">D153</f>
        <v>44.819994839770992</v>
      </c>
      <c r="C153" s="198">
        <v>1</v>
      </c>
      <c r="D153" s="199">
        <v>44.819994839770992</v>
      </c>
      <c r="E153" s="199">
        <v>0.79205037745362883</v>
      </c>
      <c r="F153" s="200">
        <v>1.8765235439515318</v>
      </c>
      <c r="H153" s="201"/>
    </row>
    <row r="154" spans="1:8" ht="15.5">
      <c r="A154" s="176">
        <v>2020</v>
      </c>
      <c r="B154" s="197">
        <f t="shared" si="4"/>
        <v>45.854109707401406</v>
      </c>
      <c r="C154" s="198">
        <v>1</v>
      </c>
      <c r="D154" s="199">
        <v>45.854109707401406</v>
      </c>
      <c r="E154" s="199">
        <v>0.8441733231430979</v>
      </c>
      <c r="F154" s="200">
        <v>1.919819865229482</v>
      </c>
      <c r="H154" s="201"/>
    </row>
    <row r="155" spans="1:8" ht="15.5">
      <c r="A155" s="176">
        <v>2021</v>
      </c>
      <c r="B155" s="197">
        <f t="shared" si="4"/>
        <v>45.489556572396666</v>
      </c>
      <c r="C155" s="198">
        <v>1</v>
      </c>
      <c r="D155" s="199">
        <v>45.489556572396666</v>
      </c>
      <c r="E155" s="199">
        <v>0.83049068157674355</v>
      </c>
      <c r="F155" s="200">
        <v>1.9045567545731035</v>
      </c>
      <c r="H155" s="201"/>
    </row>
    <row r="156" spans="1:8" ht="16" thickBot="1">
      <c r="A156" s="181">
        <v>2022</v>
      </c>
      <c r="B156" s="202">
        <f t="shared" si="4"/>
        <v>44.925273217670984</v>
      </c>
      <c r="C156" s="203">
        <v>1</v>
      </c>
      <c r="D156" s="204">
        <v>44.925273217670984</v>
      </c>
      <c r="E156" s="204">
        <v>0.80459814512218542</v>
      </c>
      <c r="F156" s="205">
        <v>1.8809313390774485</v>
      </c>
      <c r="H156" s="201"/>
    </row>
    <row r="158" spans="1:8" ht="15" thickBot="1"/>
    <row r="159" spans="1:8" ht="19.5">
      <c r="A159" s="207" t="s">
        <v>183</v>
      </c>
      <c r="B159" s="208" t="s">
        <v>176</v>
      </c>
      <c r="C159" s="444" t="s">
        <v>143</v>
      </c>
      <c r="D159" s="136" t="s">
        <v>176</v>
      </c>
      <c r="E159" s="135" t="s">
        <v>180</v>
      </c>
      <c r="F159" s="137" t="s">
        <v>178</v>
      </c>
    </row>
    <row r="160" spans="1:8" ht="16.5" customHeight="1" thickBot="1">
      <c r="A160" s="188"/>
      <c r="B160" s="165" t="s">
        <v>146</v>
      </c>
      <c r="C160" s="445"/>
      <c r="D160" s="446"/>
      <c r="E160" s="446"/>
      <c r="F160" s="447"/>
    </row>
    <row r="161" spans="1:6" ht="15.5">
      <c r="A161" s="193" t="s">
        <v>151</v>
      </c>
      <c r="B161" s="194"/>
      <c r="C161" s="146"/>
      <c r="D161" s="195"/>
      <c r="E161" s="195"/>
      <c r="F161" s="196"/>
    </row>
    <row r="162" spans="1:6" ht="15.5">
      <c r="A162" s="174" t="s">
        <v>181</v>
      </c>
      <c r="B162" s="197">
        <v>260</v>
      </c>
      <c r="C162" s="198">
        <v>1</v>
      </c>
      <c r="D162" s="199">
        <v>260</v>
      </c>
      <c r="E162" s="199">
        <v>0.837642</v>
      </c>
      <c r="F162" s="200">
        <v>10.885680000000001</v>
      </c>
    </row>
    <row r="163" spans="1:6" ht="15.5">
      <c r="A163" s="174" t="s">
        <v>182</v>
      </c>
      <c r="B163" s="197">
        <v>270.57499999999999</v>
      </c>
      <c r="C163" s="198">
        <v>1</v>
      </c>
      <c r="D163" s="199">
        <v>270.57499999999999</v>
      </c>
      <c r="E163" s="199">
        <v>0.95351429819699984</v>
      </c>
      <c r="F163" s="200">
        <v>11.328434099999999</v>
      </c>
    </row>
    <row r="164" spans="1:6" ht="15.5">
      <c r="A164" s="174">
        <v>2005</v>
      </c>
      <c r="B164" s="197">
        <v>263.65275931318735</v>
      </c>
      <c r="C164" s="198">
        <v>1</v>
      </c>
      <c r="D164" s="199">
        <v>263.65275931318735</v>
      </c>
      <c r="E164" s="199">
        <v>0.86958143176471736</v>
      </c>
      <c r="F164" s="200">
        <v>11.038613726924527</v>
      </c>
    </row>
    <row r="165" spans="1:6" ht="15.5">
      <c r="A165" s="174">
        <v>2006</v>
      </c>
      <c r="B165" s="197">
        <v>255.94764749961607</v>
      </c>
      <c r="C165" s="198">
        <v>1</v>
      </c>
      <c r="D165" s="199">
        <v>255.94764749961607</v>
      </c>
      <c r="E165" s="199">
        <v>0.84902547075432633</v>
      </c>
      <c r="F165" s="200">
        <v>10.716016105513924</v>
      </c>
    </row>
    <row r="166" spans="1:6" ht="15.5">
      <c r="A166" s="174">
        <v>2007</v>
      </c>
      <c r="B166" s="197">
        <v>261.46949466841301</v>
      </c>
      <c r="C166" s="198">
        <v>1</v>
      </c>
      <c r="D166" s="199">
        <v>261.46949466841301</v>
      </c>
      <c r="E166" s="199">
        <v>0.83497932572047939</v>
      </c>
      <c r="F166" s="200">
        <v>10.947204802777115</v>
      </c>
    </row>
    <row r="167" spans="1:6" ht="15.5">
      <c r="A167" s="174">
        <v>2008</v>
      </c>
      <c r="B167" s="197">
        <v>256.13315615282403</v>
      </c>
      <c r="C167" s="198">
        <v>1</v>
      </c>
      <c r="D167" s="199">
        <v>256.13315615282403</v>
      </c>
      <c r="E167" s="199">
        <v>0.83812110392375938</v>
      </c>
      <c r="F167" s="200">
        <v>10.723782981806437</v>
      </c>
    </row>
    <row r="168" spans="1:6" ht="15.5">
      <c r="A168" s="174">
        <v>2009</v>
      </c>
      <c r="B168" s="197">
        <v>259.56038966359012</v>
      </c>
      <c r="C168" s="198">
        <v>1</v>
      </c>
      <c r="D168" s="199">
        <v>259.56038966359012</v>
      </c>
      <c r="E168" s="199">
        <v>0.83387766310645894</v>
      </c>
      <c r="F168" s="200">
        <v>10.86727439443519</v>
      </c>
    </row>
    <row r="169" spans="1:6" ht="15.5">
      <c r="A169" s="174">
        <v>2010</v>
      </c>
      <c r="B169" s="197">
        <v>257.3903672181653</v>
      </c>
      <c r="C169" s="198">
        <v>1</v>
      </c>
      <c r="D169" s="199">
        <v>257.3903672181653</v>
      </c>
      <c r="E169" s="199">
        <v>0.86292656551022007</v>
      </c>
      <c r="F169" s="200">
        <v>10.776419894690143</v>
      </c>
    </row>
    <row r="170" spans="1:6" ht="15.5">
      <c r="A170" s="174">
        <v>2011</v>
      </c>
      <c r="B170" s="197">
        <v>255.35088210314953</v>
      </c>
      <c r="C170" s="198">
        <v>1</v>
      </c>
      <c r="D170" s="199">
        <v>255.35088210314953</v>
      </c>
      <c r="E170" s="199">
        <v>0.87698356783106268</v>
      </c>
      <c r="F170" s="200">
        <v>10.691030731894664</v>
      </c>
    </row>
    <row r="171" spans="1:6" ht="15.5">
      <c r="A171" s="174">
        <v>2012</v>
      </c>
      <c r="B171" s="197">
        <v>252.80795960349724</v>
      </c>
      <c r="C171" s="198">
        <v>1</v>
      </c>
      <c r="D171" s="199">
        <v>252.80795960349724</v>
      </c>
      <c r="E171" s="199">
        <v>0.88483405896591105</v>
      </c>
      <c r="F171" s="200">
        <v>10.584563652679222</v>
      </c>
    </row>
    <row r="172" spans="1:6" ht="15.5">
      <c r="A172" s="174">
        <v>2013</v>
      </c>
      <c r="B172" s="197">
        <v>251.42800266260269</v>
      </c>
      <c r="C172" s="198">
        <v>1</v>
      </c>
      <c r="D172" s="199">
        <v>251.42800266260269</v>
      </c>
      <c r="E172" s="199">
        <v>0.92853872279279559</v>
      </c>
      <c r="F172" s="200">
        <v>10.526787615477849</v>
      </c>
    </row>
    <row r="173" spans="1:6" ht="15.5">
      <c r="A173" s="174">
        <v>2014</v>
      </c>
      <c r="B173" s="197">
        <v>245.96415287924776</v>
      </c>
      <c r="C173" s="198">
        <v>1</v>
      </c>
      <c r="D173" s="199">
        <v>245.96415287924776</v>
      </c>
      <c r="E173" s="199">
        <v>0.95772802348619646</v>
      </c>
      <c r="F173" s="200">
        <v>10.298027152748345</v>
      </c>
    </row>
    <row r="174" spans="1:6" ht="15.5">
      <c r="A174" s="174">
        <v>2015</v>
      </c>
      <c r="B174" s="197">
        <v>250.0720396460319</v>
      </c>
      <c r="C174" s="198">
        <v>1</v>
      </c>
      <c r="D174" s="199">
        <v>250.0720396460319</v>
      </c>
      <c r="E174" s="199">
        <v>0.93055880575566929</v>
      </c>
      <c r="F174" s="200">
        <v>10.470016155900064</v>
      </c>
    </row>
    <row r="175" spans="1:6" ht="15.5">
      <c r="A175" s="174">
        <v>2016</v>
      </c>
      <c r="B175" s="197">
        <v>247.89282194430126</v>
      </c>
      <c r="C175" s="198">
        <v>1</v>
      </c>
      <c r="D175" s="199">
        <v>247.89282194430126</v>
      </c>
      <c r="E175" s="199">
        <v>0.95171902476430914</v>
      </c>
      <c r="F175" s="200">
        <v>10.378776669164006</v>
      </c>
    </row>
    <row r="176" spans="1:6" ht="15.5">
      <c r="A176" s="174">
        <v>2017</v>
      </c>
      <c r="B176" s="197">
        <v>249.92689421854496</v>
      </c>
      <c r="C176" s="198">
        <v>1</v>
      </c>
      <c r="D176" s="199">
        <v>249.92689421854496</v>
      </c>
      <c r="E176" s="199">
        <v>0.87674462418162102</v>
      </c>
      <c r="F176" s="200">
        <v>10.463939207142039</v>
      </c>
    </row>
    <row r="177" spans="1:6" ht="15.5">
      <c r="A177" s="176">
        <v>2018</v>
      </c>
      <c r="B177" s="197">
        <v>250.28223602326699</v>
      </c>
      <c r="C177" s="198">
        <v>1</v>
      </c>
      <c r="D177" s="199">
        <v>250.28223602326699</v>
      </c>
      <c r="E177" s="199">
        <v>0.86195368435087938</v>
      </c>
      <c r="F177" s="200">
        <v>10.478816657822142</v>
      </c>
    </row>
    <row r="178" spans="1:6" ht="15.5">
      <c r="A178" s="176">
        <v>2019</v>
      </c>
      <c r="B178" s="197">
        <f>D178</f>
        <v>249.33516151916365</v>
      </c>
      <c r="C178" s="198">
        <v>1</v>
      </c>
      <c r="D178" s="199">
        <v>249.33516151916365</v>
      </c>
      <c r="E178" s="199">
        <v>0.87725759679999893</v>
      </c>
      <c r="F178" s="200">
        <v>10.439164542484344</v>
      </c>
    </row>
    <row r="179" spans="1:6" ht="15.5">
      <c r="A179" s="176">
        <v>2020</v>
      </c>
      <c r="B179" s="197">
        <f t="shared" ref="B179:B181" si="5">D179</f>
        <v>251.04321980263117</v>
      </c>
      <c r="C179" s="198">
        <v>1</v>
      </c>
      <c r="D179" s="199">
        <v>251.04321980263117</v>
      </c>
      <c r="E179" s="199">
        <v>0.88313336425101086</v>
      </c>
      <c r="F179" s="200">
        <v>10.510677526696561</v>
      </c>
    </row>
    <row r="180" spans="1:6" ht="15.5">
      <c r="A180" s="176">
        <v>2021</v>
      </c>
      <c r="B180" s="197">
        <f t="shared" si="5"/>
        <v>247.92030480196138</v>
      </c>
      <c r="C180" s="198">
        <v>1</v>
      </c>
      <c r="D180" s="199">
        <v>247.92030480196138</v>
      </c>
      <c r="E180" s="199">
        <v>0.91794665085799754</v>
      </c>
      <c r="F180" s="200">
        <v>10.37992732144852</v>
      </c>
    </row>
    <row r="181" spans="1:6" ht="16" thickBot="1">
      <c r="A181" s="181">
        <v>2022</v>
      </c>
      <c r="B181" s="202">
        <f t="shared" si="5"/>
        <v>250.75047680373757</v>
      </c>
      <c r="C181" s="203">
        <v>1</v>
      </c>
      <c r="D181" s="204">
        <v>250.75047680373757</v>
      </c>
      <c r="E181" s="204">
        <v>0.91128819485222756</v>
      </c>
      <c r="F181" s="205">
        <v>10.498420962818884</v>
      </c>
    </row>
    <row r="183" spans="1:6" ht="15" thickBot="1"/>
    <row r="184" spans="1:6" ht="19.5">
      <c r="A184" s="207" t="s">
        <v>184</v>
      </c>
      <c r="B184" s="208" t="s">
        <v>176</v>
      </c>
      <c r="C184" s="444" t="s">
        <v>143</v>
      </c>
      <c r="D184" s="136" t="s">
        <v>176</v>
      </c>
      <c r="E184" s="135" t="s">
        <v>180</v>
      </c>
      <c r="F184" s="137" t="s">
        <v>178</v>
      </c>
    </row>
    <row r="185" spans="1:6" ht="16" thickBot="1">
      <c r="A185" s="188"/>
      <c r="B185" s="165" t="s">
        <v>146</v>
      </c>
      <c r="C185" s="445"/>
      <c r="D185" s="446"/>
      <c r="E185" s="446"/>
      <c r="F185" s="447"/>
    </row>
    <row r="186" spans="1:6" ht="15.5">
      <c r="A186" s="193" t="s">
        <v>151</v>
      </c>
      <c r="B186" s="210"/>
      <c r="C186" s="146"/>
      <c r="D186" s="195"/>
      <c r="E186" s="195"/>
      <c r="F186" s="196"/>
    </row>
    <row r="187" spans="1:6" ht="15.5">
      <c r="A187" s="174" t="s">
        <v>179</v>
      </c>
      <c r="B187" s="211">
        <v>195.08600000000001</v>
      </c>
      <c r="C187" s="198">
        <v>1</v>
      </c>
      <c r="D187" s="199">
        <v>195.08600000000001</v>
      </c>
      <c r="E187" s="199">
        <v>1.5036214666903203</v>
      </c>
      <c r="F187" s="200">
        <v>8.1678606480000013</v>
      </c>
    </row>
    <row r="188" spans="1:6" ht="15.5">
      <c r="A188" s="174">
        <v>2005</v>
      </c>
      <c r="B188" s="211">
        <v>197.57908382422107</v>
      </c>
      <c r="C188" s="198">
        <v>1</v>
      </c>
      <c r="D188" s="199">
        <v>197.57908382422107</v>
      </c>
      <c r="E188" s="199">
        <v>1.4372313485224035</v>
      </c>
      <c r="F188" s="200">
        <v>8.2722410815524885</v>
      </c>
    </row>
    <row r="189" spans="1:6" ht="15.5">
      <c r="A189" s="174">
        <v>2006</v>
      </c>
      <c r="B189" s="211">
        <v>202.37223983367974</v>
      </c>
      <c r="C189" s="198">
        <v>1</v>
      </c>
      <c r="D189" s="199">
        <v>202.37223983367974</v>
      </c>
      <c r="E189" s="199">
        <v>1.3898529748792823</v>
      </c>
      <c r="F189" s="200">
        <v>8.472920937356502</v>
      </c>
    </row>
    <row r="190" spans="1:6" ht="15.5">
      <c r="A190" s="174">
        <v>2007</v>
      </c>
      <c r="B190" s="211">
        <v>195.87096684603526</v>
      </c>
      <c r="C190" s="198">
        <v>1</v>
      </c>
      <c r="D190" s="199">
        <v>195.87096684603526</v>
      </c>
      <c r="E190" s="199">
        <v>1.319751792684156</v>
      </c>
      <c r="F190" s="200">
        <v>8.2007256399098036</v>
      </c>
    </row>
    <row r="191" spans="1:6" ht="15.5">
      <c r="A191" s="174">
        <v>2008</v>
      </c>
      <c r="B191" s="211">
        <v>196.46495624554422</v>
      </c>
      <c r="C191" s="198">
        <v>1</v>
      </c>
      <c r="D191" s="199">
        <v>196.46495624554422</v>
      </c>
      <c r="E191" s="199">
        <v>1.2765457846545039</v>
      </c>
      <c r="F191" s="200">
        <v>8.2255947880884452</v>
      </c>
    </row>
    <row r="192" spans="1:6" ht="15.5">
      <c r="A192" s="174">
        <v>2009</v>
      </c>
      <c r="B192" s="211">
        <v>196.97039337273864</v>
      </c>
      <c r="C192" s="198">
        <v>1</v>
      </c>
      <c r="D192" s="199">
        <v>196.97039337273864</v>
      </c>
      <c r="E192" s="199">
        <v>1.2525383961132524</v>
      </c>
      <c r="F192" s="200">
        <v>8.246756429729821</v>
      </c>
    </row>
    <row r="193" spans="1:6" ht="15.5">
      <c r="A193" s="174">
        <v>2010</v>
      </c>
      <c r="B193" s="211">
        <v>197.02930049925894</v>
      </c>
      <c r="C193" s="198">
        <v>1</v>
      </c>
      <c r="D193" s="199">
        <v>197.02930049925894</v>
      </c>
      <c r="E193" s="199">
        <v>1.2163967604699109</v>
      </c>
      <c r="F193" s="200">
        <v>8.2492227533029734</v>
      </c>
    </row>
    <row r="194" spans="1:6" ht="15.5">
      <c r="A194" s="174">
        <v>2011</v>
      </c>
      <c r="B194" s="211">
        <v>198.48178820162167</v>
      </c>
      <c r="C194" s="198">
        <v>1</v>
      </c>
      <c r="D194" s="199">
        <v>198.48178820162167</v>
      </c>
      <c r="E194" s="199">
        <v>1.1603615377155632</v>
      </c>
      <c r="F194" s="200">
        <v>8.3100355084254947</v>
      </c>
    </row>
    <row r="195" spans="1:6" ht="15.5">
      <c r="A195" s="174">
        <v>2012</v>
      </c>
      <c r="B195" s="211">
        <v>198.19916333030861</v>
      </c>
      <c r="C195" s="198">
        <v>1</v>
      </c>
      <c r="D195" s="199">
        <v>198.19916333030861</v>
      </c>
      <c r="E195" s="199">
        <v>1.2258742910381029</v>
      </c>
      <c r="F195" s="200">
        <v>8.2982025703133608</v>
      </c>
    </row>
    <row r="196" spans="1:6" ht="15.5">
      <c r="A196" s="174">
        <v>2013</v>
      </c>
      <c r="B196" s="211">
        <v>185.52223825419767</v>
      </c>
      <c r="C196" s="198">
        <v>1</v>
      </c>
      <c r="D196" s="199">
        <v>185.52223825419767</v>
      </c>
      <c r="E196" s="199">
        <v>1.0677175541540911</v>
      </c>
      <c r="F196" s="200">
        <v>7.7674450712267484</v>
      </c>
    </row>
    <row r="197" spans="1:6" ht="15.5">
      <c r="A197" s="174">
        <v>2014</v>
      </c>
      <c r="B197" s="211">
        <v>200.97046592400019</v>
      </c>
      <c r="C197" s="198">
        <v>1</v>
      </c>
      <c r="D197" s="199">
        <v>200.97046592400019</v>
      </c>
      <c r="E197" s="199">
        <v>1.335298255145696</v>
      </c>
      <c r="F197" s="200">
        <v>8.4142314673060401</v>
      </c>
    </row>
    <row r="198" spans="1:6" ht="15.5">
      <c r="A198" s="174">
        <v>2015</v>
      </c>
      <c r="B198" s="211">
        <v>201.53237166699975</v>
      </c>
      <c r="C198" s="198">
        <v>1</v>
      </c>
      <c r="D198" s="199">
        <v>201.53237166699975</v>
      </c>
      <c r="E198" s="199">
        <v>1.3511018897030949</v>
      </c>
      <c r="F198" s="200">
        <v>8.4377573369539451</v>
      </c>
    </row>
    <row r="199" spans="1:6" ht="15.5">
      <c r="A199" s="174">
        <v>2016</v>
      </c>
      <c r="B199" s="211">
        <v>203.86771007800036</v>
      </c>
      <c r="C199" s="198">
        <v>1</v>
      </c>
      <c r="D199" s="199">
        <v>203.86771007800036</v>
      </c>
      <c r="E199" s="199">
        <v>1.3093152730448645</v>
      </c>
      <c r="F199" s="200">
        <v>8.5355332855457178</v>
      </c>
    </row>
    <row r="200" spans="1:6" ht="15.5">
      <c r="A200" s="174">
        <v>2017</v>
      </c>
      <c r="B200" s="211">
        <v>199.2573767750948</v>
      </c>
      <c r="C200" s="198">
        <v>1</v>
      </c>
      <c r="D200" s="199">
        <v>199.2573767750948</v>
      </c>
      <c r="E200" s="199">
        <v>1.3049381668508997</v>
      </c>
      <c r="F200" s="200">
        <v>8.3425078508196684</v>
      </c>
    </row>
    <row r="201" spans="1:6" ht="15.5">
      <c r="A201" s="176">
        <v>2018</v>
      </c>
      <c r="B201" s="197">
        <v>192.86242606399998</v>
      </c>
      <c r="C201" s="198">
        <v>1</v>
      </c>
      <c r="D201" s="199">
        <v>192.86242606399998</v>
      </c>
      <c r="E201" s="199">
        <v>1.3531603894381063</v>
      </c>
      <c r="F201" s="200">
        <v>8.0747640544475505</v>
      </c>
    </row>
    <row r="202" spans="1:6" ht="15.5">
      <c r="A202" s="176">
        <v>2019</v>
      </c>
      <c r="B202" s="197">
        <f>D202</f>
        <v>194.62241906588221</v>
      </c>
      <c r="C202" s="198">
        <v>1</v>
      </c>
      <c r="D202" s="199">
        <v>194.62241906588221</v>
      </c>
      <c r="E202" s="199">
        <v>1.3867137136000001</v>
      </c>
      <c r="F202" s="200">
        <v>8.1484514414503568</v>
      </c>
    </row>
    <row r="203" spans="1:6" ht="15.5">
      <c r="A203" s="176">
        <v>2020</v>
      </c>
      <c r="B203" s="197">
        <f t="shared" ref="B203:B205" si="6">D203</f>
        <v>195.87693846739199</v>
      </c>
      <c r="C203" s="198">
        <v>1</v>
      </c>
      <c r="D203" s="199">
        <v>195.87693846739199</v>
      </c>
      <c r="E203" s="199">
        <v>1.3534215922519266</v>
      </c>
      <c r="F203" s="200">
        <v>8.2009756597527677</v>
      </c>
    </row>
    <row r="204" spans="1:6" ht="15.5">
      <c r="A204" s="176">
        <v>2021</v>
      </c>
      <c r="B204" s="197">
        <f t="shared" si="6"/>
        <v>192.70976115182827</v>
      </c>
      <c r="C204" s="198">
        <v>1</v>
      </c>
      <c r="D204" s="199">
        <v>192.70976115182827</v>
      </c>
      <c r="E204" s="199">
        <v>1.3971382924433644</v>
      </c>
      <c r="F204" s="200">
        <v>8.0683722799047466</v>
      </c>
    </row>
    <row r="205" spans="1:6" ht="16" thickBot="1">
      <c r="A205" s="181">
        <v>2022</v>
      </c>
      <c r="B205" s="202">
        <f t="shared" si="6"/>
        <v>191.48588862360236</v>
      </c>
      <c r="C205" s="203">
        <v>1</v>
      </c>
      <c r="D205" s="204">
        <v>191.48588862360236</v>
      </c>
      <c r="E205" s="204">
        <v>1.4135065465377312</v>
      </c>
      <c r="F205" s="205">
        <v>8.0171311848929836</v>
      </c>
    </row>
    <row r="206" spans="1:6" ht="15.5">
      <c r="A206" s="206"/>
      <c r="B206" s="198"/>
      <c r="C206" s="198"/>
      <c r="D206" s="199"/>
      <c r="E206" s="199"/>
      <c r="F206" s="199"/>
    </row>
    <row r="207" spans="1:6" ht="15" thickBot="1"/>
    <row r="208" spans="1:6" ht="17.5">
      <c r="A208" s="187" t="s">
        <v>185</v>
      </c>
      <c r="B208" s="164" t="s">
        <v>176</v>
      </c>
      <c r="C208" s="444" t="s">
        <v>143</v>
      </c>
      <c r="D208" s="153" t="s">
        <v>176</v>
      </c>
      <c r="E208" s="153" t="s">
        <v>177</v>
      </c>
      <c r="F208" s="155" t="s">
        <v>178</v>
      </c>
    </row>
    <row r="209" spans="1:6" ht="16" thickBot="1">
      <c r="A209" s="188"/>
      <c r="B209" s="165" t="s">
        <v>146</v>
      </c>
      <c r="C209" s="445"/>
      <c r="D209" s="446"/>
      <c r="E209" s="446"/>
      <c r="F209" s="447"/>
    </row>
    <row r="210" spans="1:6" ht="15.5">
      <c r="A210" s="209" t="s">
        <v>151</v>
      </c>
      <c r="B210" s="210"/>
      <c r="C210" s="146"/>
      <c r="D210" s="195"/>
      <c r="E210" s="195"/>
      <c r="F210" s="196"/>
    </row>
    <row r="211" spans="1:6" ht="15.5">
      <c r="A211" s="174" t="s">
        <v>186</v>
      </c>
      <c r="B211" s="211">
        <v>80.248121784245555</v>
      </c>
      <c r="C211" s="198">
        <v>1</v>
      </c>
      <c r="D211" s="199">
        <v>80.248121784245555</v>
      </c>
      <c r="E211" s="199">
        <v>3.1518534053384726</v>
      </c>
      <c r="F211" s="200">
        <v>3.359828362862793</v>
      </c>
    </row>
    <row r="212" spans="1:6" ht="15.5">
      <c r="A212" s="174">
        <v>2006</v>
      </c>
      <c r="B212" s="211">
        <v>81.817106618221302</v>
      </c>
      <c r="C212" s="198">
        <v>1</v>
      </c>
      <c r="D212" s="199">
        <v>81.817106618221302</v>
      </c>
      <c r="E212" s="199">
        <v>3.2134774045292138</v>
      </c>
      <c r="F212" s="200">
        <v>3.4255186198916889</v>
      </c>
    </row>
    <row r="213" spans="1:6" ht="15.5">
      <c r="A213" s="174">
        <v>2007</v>
      </c>
      <c r="B213" s="211">
        <v>81.823186738995034</v>
      </c>
      <c r="C213" s="198">
        <v>1</v>
      </c>
      <c r="D213" s="199">
        <v>81.823186738995034</v>
      </c>
      <c r="E213" s="199">
        <v>3.2137162094873792</v>
      </c>
      <c r="F213" s="200">
        <v>3.4257731823882436</v>
      </c>
    </row>
    <row r="214" spans="1:6" ht="15.5">
      <c r="A214" s="174">
        <v>2008</v>
      </c>
      <c r="B214" s="211">
        <v>80.349873101412072</v>
      </c>
      <c r="C214" s="198">
        <v>1</v>
      </c>
      <c r="D214" s="199">
        <v>80.349873101412072</v>
      </c>
      <c r="E214" s="199">
        <v>3.1558498257951557</v>
      </c>
      <c r="F214" s="200">
        <v>3.3640884870099206</v>
      </c>
    </row>
    <row r="215" spans="1:6" ht="15.5">
      <c r="A215" s="174">
        <v>2009</v>
      </c>
      <c r="B215" s="211">
        <v>79.611713847241703</v>
      </c>
      <c r="C215" s="198">
        <v>1</v>
      </c>
      <c r="D215" s="199">
        <v>79.611713847241703</v>
      </c>
      <c r="E215" s="199">
        <v>3.1247636150210085</v>
      </c>
      <c r="F215" s="200">
        <v>3.3331832353563153</v>
      </c>
    </row>
    <row r="216" spans="1:6" ht="15.5">
      <c r="A216" s="174">
        <v>2010</v>
      </c>
      <c r="B216" s="211">
        <v>78.939603148032532</v>
      </c>
      <c r="C216" s="198">
        <v>1</v>
      </c>
      <c r="D216" s="199">
        <v>78.939603148032532</v>
      </c>
      <c r="E216" s="199">
        <v>3.1039051957806394</v>
      </c>
      <c r="F216" s="200">
        <v>3.3050433046018259</v>
      </c>
    </row>
    <row r="217" spans="1:6" ht="15.5">
      <c r="A217" s="174">
        <v>2011</v>
      </c>
      <c r="B217" s="211">
        <v>79.159638840057056</v>
      </c>
      <c r="C217" s="198">
        <v>1</v>
      </c>
      <c r="D217" s="199">
        <v>79.159638840057056</v>
      </c>
      <c r="E217" s="199">
        <v>3.0912856880103394</v>
      </c>
      <c r="F217" s="200">
        <v>3.3142557589555088</v>
      </c>
    </row>
    <row r="218" spans="1:6" ht="15.5">
      <c r="A218" s="174">
        <v>2012</v>
      </c>
      <c r="B218" s="211">
        <v>79.35868945983664</v>
      </c>
      <c r="C218" s="198">
        <v>1</v>
      </c>
      <c r="D218" s="199">
        <v>79.35868945983664</v>
      </c>
      <c r="E218" s="199">
        <v>3.097925969776997</v>
      </c>
      <c r="F218" s="200">
        <v>3.3225896103044401</v>
      </c>
    </row>
    <row r="219" spans="1:6" ht="15.5">
      <c r="A219" s="174">
        <v>2013</v>
      </c>
      <c r="B219" s="211">
        <v>80.597851294786807</v>
      </c>
      <c r="C219" s="198">
        <v>1</v>
      </c>
      <c r="D219" s="199">
        <v>80.597851294786807</v>
      </c>
      <c r="E219" s="199">
        <v>3.1388027208241769</v>
      </c>
      <c r="F219" s="200">
        <v>3.3744708380101338</v>
      </c>
    </row>
    <row r="220" spans="1:6" ht="15.5">
      <c r="A220" s="174">
        <v>2014</v>
      </c>
      <c r="B220" s="211">
        <v>80.355263893204125</v>
      </c>
      <c r="C220" s="198">
        <v>1</v>
      </c>
      <c r="D220" s="199">
        <v>80.355263893204125</v>
      </c>
      <c r="E220" s="199">
        <v>3.1293553970569423</v>
      </c>
      <c r="F220" s="200">
        <v>3.36431418868067</v>
      </c>
    </row>
    <row r="221" spans="1:6" ht="15.5">
      <c r="A221" s="174">
        <v>2015</v>
      </c>
      <c r="B221" s="211">
        <v>79.60851567121307</v>
      </c>
      <c r="C221" s="198">
        <v>1</v>
      </c>
      <c r="D221" s="199">
        <v>79.60851567121307</v>
      </c>
      <c r="E221" s="199">
        <v>3.100274034299721</v>
      </c>
      <c r="F221" s="200">
        <v>3.3330493341223484</v>
      </c>
    </row>
    <row r="222" spans="1:6" ht="15.5">
      <c r="A222" s="174">
        <v>2016</v>
      </c>
      <c r="B222" s="211">
        <v>79.553368254207257</v>
      </c>
      <c r="C222" s="198">
        <v>1</v>
      </c>
      <c r="D222" s="199">
        <v>79.553368254207257</v>
      </c>
      <c r="E222" s="199">
        <v>3.0981263732918483</v>
      </c>
      <c r="F222" s="200">
        <v>3.3307404220671493</v>
      </c>
    </row>
    <row r="223" spans="1:6" ht="15.5">
      <c r="A223" s="174">
        <v>2017</v>
      </c>
      <c r="B223" s="211">
        <v>79.919536273516897</v>
      </c>
      <c r="C223" s="198">
        <v>1</v>
      </c>
      <c r="D223" s="199">
        <v>79.919536273516897</v>
      </c>
      <c r="E223" s="199">
        <v>3.1123864206358434</v>
      </c>
      <c r="F223" s="200">
        <v>3.3460711446996054</v>
      </c>
    </row>
    <row r="224" spans="1:6" ht="15.5">
      <c r="A224" s="176">
        <v>2018</v>
      </c>
      <c r="B224" s="197">
        <v>79.57186943467687</v>
      </c>
      <c r="C224" s="198">
        <v>1</v>
      </c>
      <c r="D224" s="199">
        <v>79.57186943467687</v>
      </c>
      <c r="E224" s="199">
        <v>3.0988468832640574</v>
      </c>
      <c r="F224" s="200">
        <v>3.3315150294910514</v>
      </c>
    </row>
    <row r="225" spans="1:6" ht="15.5">
      <c r="A225" s="176">
        <v>2019</v>
      </c>
      <c r="B225" s="197">
        <f>D225</f>
        <v>79.625404313347744</v>
      </c>
      <c r="C225" s="198">
        <v>1</v>
      </c>
      <c r="D225" s="199">
        <v>79.625404313347744</v>
      </c>
      <c r="E225" s="199">
        <v>3.100931745579016</v>
      </c>
      <c r="F225" s="200">
        <v>3.3337564277912435</v>
      </c>
    </row>
    <row r="226" spans="1:6" ht="15.5">
      <c r="A226" s="176">
        <v>2020</v>
      </c>
      <c r="B226" s="197">
        <f t="shared" ref="B226:B228" si="7">D226</f>
        <v>80.211454610162747</v>
      </c>
      <c r="C226" s="198">
        <v>1</v>
      </c>
      <c r="D226" s="199">
        <v>80.211454610162747</v>
      </c>
      <c r="E226" s="199">
        <v>3.1237548883381772</v>
      </c>
      <c r="F226" s="200">
        <v>3.3582931816182935</v>
      </c>
    </row>
    <row r="227" spans="1:6" ht="15.5">
      <c r="A227" s="176">
        <v>2021</v>
      </c>
      <c r="B227" s="197">
        <f t="shared" si="7"/>
        <v>79.606301666390934</v>
      </c>
      <c r="C227" s="198">
        <v>1</v>
      </c>
      <c r="D227" s="199">
        <v>79.606301666390934</v>
      </c>
      <c r="E227" s="199">
        <v>3.1001878120959283</v>
      </c>
      <c r="F227" s="200">
        <v>3.3329566381684557</v>
      </c>
    </row>
    <row r="228" spans="1:6" ht="16" thickBot="1">
      <c r="A228" s="181">
        <v>2022</v>
      </c>
      <c r="B228" s="202">
        <f t="shared" si="7"/>
        <v>80.479669410891788</v>
      </c>
      <c r="C228" s="203">
        <v>1</v>
      </c>
      <c r="D228" s="204">
        <v>80.479669410891788</v>
      </c>
      <c r="E228" s="204">
        <v>3.1342002455377691</v>
      </c>
      <c r="F228" s="205">
        <v>3.369522798895217</v>
      </c>
    </row>
    <row r="230" spans="1:6" ht="15" thickBot="1"/>
    <row r="231" spans="1:6" ht="17.5">
      <c r="A231" s="187" t="s">
        <v>187</v>
      </c>
      <c r="B231" s="164" t="s">
        <v>176</v>
      </c>
      <c r="C231" s="444" t="s">
        <v>143</v>
      </c>
      <c r="D231" s="153" t="s">
        <v>176</v>
      </c>
      <c r="E231" s="153" t="s">
        <v>177</v>
      </c>
      <c r="F231" s="155" t="s">
        <v>178</v>
      </c>
    </row>
    <row r="232" spans="1:6" ht="16" thickBot="1">
      <c r="A232" s="188"/>
      <c r="B232" s="165" t="s">
        <v>146</v>
      </c>
      <c r="C232" s="445"/>
      <c r="D232" s="212"/>
      <c r="E232" s="212"/>
      <c r="F232" s="213"/>
    </row>
    <row r="233" spans="1:6" ht="15.5">
      <c r="A233" s="193" t="s">
        <v>151</v>
      </c>
      <c r="B233" s="210"/>
      <c r="C233" s="195"/>
      <c r="D233" s="195"/>
      <c r="E233" s="195"/>
      <c r="F233" s="196"/>
    </row>
    <row r="234" spans="1:6" ht="15.5">
      <c r="A234" s="174" t="s">
        <v>188</v>
      </c>
      <c r="B234" s="211">
        <v>98.103137300425274</v>
      </c>
      <c r="C234" s="199">
        <v>1</v>
      </c>
      <c r="D234" s="199">
        <v>98.103137300425274</v>
      </c>
      <c r="E234" s="199">
        <v>0.9063206414244741</v>
      </c>
      <c r="F234" s="200">
        <v>4.1073821524942051</v>
      </c>
    </row>
    <row r="235" spans="1:6" ht="15.5">
      <c r="A235" s="174">
        <v>2006</v>
      </c>
      <c r="B235" s="211">
        <v>98.565761055788059</v>
      </c>
      <c r="C235" s="199">
        <v>1</v>
      </c>
      <c r="D235" s="199">
        <v>98.565761055788059</v>
      </c>
      <c r="E235" s="199">
        <v>0.98205268343188612</v>
      </c>
      <c r="F235" s="200">
        <v>4.1267512838837339</v>
      </c>
    </row>
    <row r="236" spans="1:6" ht="15.5">
      <c r="A236" s="174">
        <v>2007</v>
      </c>
      <c r="B236" s="211">
        <v>98.321348810879343</v>
      </c>
      <c r="C236" s="199">
        <v>1</v>
      </c>
      <c r="D236" s="199">
        <v>98.321348810879343</v>
      </c>
      <c r="E236" s="199">
        <v>0.83026420965493464</v>
      </c>
      <c r="F236" s="200">
        <v>4.1165182320138962</v>
      </c>
    </row>
    <row r="237" spans="1:6" ht="15.5">
      <c r="A237" s="174">
        <v>2008</v>
      </c>
      <c r="B237" s="211">
        <v>98.859652525650219</v>
      </c>
      <c r="C237" s="199">
        <v>1</v>
      </c>
      <c r="D237" s="199">
        <v>98.859652525650219</v>
      </c>
      <c r="E237" s="199">
        <v>0.88648126535693617</v>
      </c>
      <c r="F237" s="200">
        <v>4.1390559319439237</v>
      </c>
    </row>
    <row r="238" spans="1:6" ht="15.5">
      <c r="A238" s="174">
        <v>2009</v>
      </c>
      <c r="B238" s="211">
        <v>105.95630990613604</v>
      </c>
      <c r="C238" s="199">
        <v>1</v>
      </c>
      <c r="D238" s="199">
        <v>105.95630990613604</v>
      </c>
      <c r="E238" s="199">
        <v>0.95615369355309043</v>
      </c>
      <c r="F238" s="200">
        <v>4.4361787831501038</v>
      </c>
    </row>
    <row r="239" spans="1:6" ht="15.5">
      <c r="A239" s="174">
        <v>2010</v>
      </c>
      <c r="B239" s="211">
        <v>110.48715304950426</v>
      </c>
      <c r="C239" s="199">
        <v>1</v>
      </c>
      <c r="D239" s="199">
        <v>110.48715304950426</v>
      </c>
      <c r="E239" s="199">
        <v>0.90967022627863992</v>
      </c>
      <c r="F239" s="200">
        <v>4.6258761238766439</v>
      </c>
    </row>
    <row r="240" spans="1:6" ht="15.5">
      <c r="A240" s="174">
        <v>2011</v>
      </c>
      <c r="B240" s="211">
        <v>109.18753446279611</v>
      </c>
      <c r="C240" s="199">
        <v>1</v>
      </c>
      <c r="D240" s="199">
        <v>109.18753446279611</v>
      </c>
      <c r="E240" s="199">
        <v>0.91509756236171813</v>
      </c>
      <c r="F240" s="200">
        <v>4.5714636928883472</v>
      </c>
    </row>
    <row r="241" spans="1:6" ht="15.5">
      <c r="A241" s="174">
        <v>2012</v>
      </c>
      <c r="B241" s="211">
        <v>106.91295713021155</v>
      </c>
      <c r="C241" s="199">
        <v>1</v>
      </c>
      <c r="D241" s="199">
        <v>106.91295713021155</v>
      </c>
      <c r="E241" s="199">
        <v>0.88124991334315761</v>
      </c>
      <c r="F241" s="200">
        <v>4.4762316891276974</v>
      </c>
    </row>
    <row r="242" spans="1:6" ht="15.5">
      <c r="A242" s="174">
        <v>2013</v>
      </c>
      <c r="B242" s="211">
        <v>100.81668244985659</v>
      </c>
      <c r="C242" s="199">
        <v>1</v>
      </c>
      <c r="D242" s="199">
        <v>100.81668244985659</v>
      </c>
      <c r="E242" s="199">
        <v>0.89510991621654057</v>
      </c>
      <c r="F242" s="200">
        <v>4.2209928608105951</v>
      </c>
    </row>
    <row r="243" spans="1:6" ht="15.5">
      <c r="A243" s="174">
        <v>2014</v>
      </c>
      <c r="B243" s="211">
        <v>100.59599995434785</v>
      </c>
      <c r="C243" s="199">
        <v>1</v>
      </c>
      <c r="D243" s="199">
        <v>100.59599995434785</v>
      </c>
      <c r="E243" s="199">
        <v>0.8975561535429849</v>
      </c>
      <c r="F243" s="200">
        <v>4.2117533260886351</v>
      </c>
    </row>
    <row r="244" spans="1:6" ht="15.5">
      <c r="A244" s="174">
        <v>2015</v>
      </c>
      <c r="B244" s="211">
        <v>100.73216793809662</v>
      </c>
      <c r="C244" s="199">
        <v>1</v>
      </c>
      <c r="D244" s="199">
        <v>100.73216793809662</v>
      </c>
      <c r="E244" s="199">
        <v>0.93039966992742384</v>
      </c>
      <c r="F244" s="200">
        <v>4.2174544072322293</v>
      </c>
    </row>
    <row r="245" spans="1:6" ht="15.5">
      <c r="A245" s="174">
        <v>2016</v>
      </c>
      <c r="B245" s="211">
        <v>103.99305968337826</v>
      </c>
      <c r="C245" s="199">
        <v>1</v>
      </c>
      <c r="D245" s="199">
        <v>103.99305968337826</v>
      </c>
      <c r="E245" s="199">
        <v>0.9288460777605404</v>
      </c>
      <c r="F245" s="200">
        <v>4.3539814228236811</v>
      </c>
    </row>
    <row r="246" spans="1:6" ht="15.5">
      <c r="A246" s="174">
        <v>2017</v>
      </c>
      <c r="B246" s="211">
        <v>103.0429132093154</v>
      </c>
      <c r="C246" s="199">
        <v>1</v>
      </c>
      <c r="D246" s="199">
        <v>103.0429132093154</v>
      </c>
      <c r="E246" s="199">
        <v>0.98338475389279412</v>
      </c>
      <c r="F246" s="200">
        <v>4.3142006902476169</v>
      </c>
    </row>
    <row r="247" spans="1:6" ht="15.5">
      <c r="A247" s="176">
        <v>2018</v>
      </c>
      <c r="B247" s="197">
        <v>109.14474885866636</v>
      </c>
      <c r="C247" s="199">
        <v>1</v>
      </c>
      <c r="D247" s="199">
        <v>109.14474885866636</v>
      </c>
      <c r="E247" s="199">
        <v>1.0090452688723579</v>
      </c>
      <c r="F247" s="200">
        <v>4.5696723452146433</v>
      </c>
    </row>
    <row r="248" spans="1:6" ht="15.5">
      <c r="A248" s="176">
        <v>2019</v>
      </c>
      <c r="B248" s="197">
        <f>D248</f>
        <v>104.03383018181117</v>
      </c>
      <c r="C248" s="199">
        <v>1</v>
      </c>
      <c r="D248" s="199">
        <v>104.03383018181117</v>
      </c>
      <c r="E248" s="199">
        <v>0.94841926649226893</v>
      </c>
      <c r="F248" s="200">
        <v>4.3556884020520696</v>
      </c>
    </row>
    <row r="249" spans="1:6" ht="15.5">
      <c r="A249" s="176">
        <v>2020</v>
      </c>
      <c r="B249" s="197">
        <f t="shared" ref="B249:B251" si="8">D249</f>
        <v>102.91239718235751</v>
      </c>
      <c r="C249" s="199">
        <v>1</v>
      </c>
      <c r="D249" s="199">
        <v>102.91239718235751</v>
      </c>
      <c r="E249" s="199">
        <v>0.86973255413218153</v>
      </c>
      <c r="F249" s="200">
        <v>4.3087362452309437</v>
      </c>
    </row>
    <row r="250" spans="1:6" ht="15.5">
      <c r="A250" s="176">
        <v>2021</v>
      </c>
      <c r="B250" s="197">
        <f t="shared" si="8"/>
        <v>97.898586893374684</v>
      </c>
      <c r="C250" s="199">
        <v>1</v>
      </c>
      <c r="D250" s="199">
        <v>97.898586893374684</v>
      </c>
      <c r="E250" s="199">
        <v>1.1964480000000002</v>
      </c>
      <c r="F250" s="200">
        <v>4.0988180360518109</v>
      </c>
    </row>
    <row r="251" spans="1:6" ht="16" thickBot="1">
      <c r="A251" s="181">
        <v>2022</v>
      </c>
      <c r="B251" s="202">
        <f t="shared" si="8"/>
        <v>99.070910552039081</v>
      </c>
      <c r="C251" s="203">
        <v>1</v>
      </c>
      <c r="D251" s="204">
        <v>99.070910552039081</v>
      </c>
      <c r="E251" s="204">
        <v>0.92623398237518451</v>
      </c>
      <c r="F251" s="205">
        <v>4.1479008829927722</v>
      </c>
    </row>
    <row r="253" spans="1:6" ht="15" thickBot="1"/>
    <row r="254" spans="1:6" ht="17.5">
      <c r="A254" s="187" t="s">
        <v>189</v>
      </c>
      <c r="B254" s="164" t="s">
        <v>176</v>
      </c>
      <c r="C254" s="444" t="s">
        <v>143</v>
      </c>
      <c r="D254" s="153" t="s">
        <v>176</v>
      </c>
      <c r="E254" s="153" t="s">
        <v>177</v>
      </c>
      <c r="F254" s="155" t="s">
        <v>178</v>
      </c>
    </row>
    <row r="255" spans="1:6" ht="16" thickBot="1">
      <c r="A255" s="188"/>
      <c r="B255" s="165" t="s">
        <v>146</v>
      </c>
      <c r="C255" s="445"/>
      <c r="D255" s="212"/>
      <c r="E255" s="212"/>
      <c r="F255" s="213"/>
    </row>
    <row r="256" spans="1:6" ht="15.5">
      <c r="A256" s="193" t="s">
        <v>151</v>
      </c>
      <c r="B256" s="194"/>
      <c r="C256" s="195"/>
      <c r="D256" s="195"/>
      <c r="E256" s="195"/>
      <c r="F256" s="196"/>
    </row>
    <row r="257" spans="1:6" ht="15.5">
      <c r="A257" s="174" t="s">
        <v>190</v>
      </c>
      <c r="B257" s="197">
        <v>51.500119443681292</v>
      </c>
      <c r="C257" s="199">
        <v>0.99499999999999988</v>
      </c>
      <c r="D257" s="199">
        <v>51.242618846462882</v>
      </c>
      <c r="E257" s="199">
        <v>2.3646882358076251</v>
      </c>
      <c r="F257" s="200">
        <v>2.1454259658637076</v>
      </c>
    </row>
    <row r="258" spans="1:6" ht="15.5">
      <c r="A258" s="174">
        <v>2008</v>
      </c>
      <c r="B258" s="197">
        <v>51.307866927923087</v>
      </c>
      <c r="C258" s="199">
        <v>0.9950066933824474</v>
      </c>
      <c r="D258" s="199">
        <v>51.05167101645938</v>
      </c>
      <c r="E258" s="199">
        <v>2.5048005096158121</v>
      </c>
      <c r="F258" s="200">
        <v>2.1374313621171215</v>
      </c>
    </row>
    <row r="259" spans="1:6" ht="15.5">
      <c r="A259" s="174">
        <v>2009</v>
      </c>
      <c r="B259" s="197">
        <v>50.58774699534338</v>
      </c>
      <c r="C259" s="199">
        <v>0.9951351740458757</v>
      </c>
      <c r="D259" s="199">
        <v>50.341646410799761</v>
      </c>
      <c r="E259" s="199">
        <v>2.5018936299340919</v>
      </c>
      <c r="F259" s="200">
        <v>2.1077040519273642</v>
      </c>
    </row>
    <row r="260" spans="1:6" ht="15.5">
      <c r="A260" s="174">
        <v>2010</v>
      </c>
      <c r="B260" s="197">
        <v>50.323163736431155</v>
      </c>
      <c r="C260" s="199">
        <v>0.99582248209980095</v>
      </c>
      <c r="D260" s="199">
        <v>50.111980758408684</v>
      </c>
      <c r="E260" s="199">
        <v>2.2951607175454809</v>
      </c>
      <c r="F260" s="200">
        <v>2.0980884103930548</v>
      </c>
    </row>
    <row r="261" spans="1:6" ht="15.5">
      <c r="A261" s="174">
        <v>2011</v>
      </c>
      <c r="B261" s="197">
        <v>50.568087177317707</v>
      </c>
      <c r="C261" s="199">
        <v>0.99542153726160842</v>
      </c>
      <c r="D261" s="199">
        <v>50.3351327592137</v>
      </c>
      <c r="E261" s="199">
        <v>2.5159082751309092</v>
      </c>
      <c r="F261" s="200">
        <v>2.1074313383627592</v>
      </c>
    </row>
    <row r="262" spans="1:6" ht="15.5">
      <c r="A262" s="174">
        <v>2012</v>
      </c>
      <c r="B262" s="197">
        <v>51.178794539261233</v>
      </c>
      <c r="C262" s="199">
        <v>0.99551352136749971</v>
      </c>
      <c r="D262" s="199">
        <v>50.947062878937373</v>
      </c>
      <c r="E262" s="199">
        <v>2.2288207199374979</v>
      </c>
      <c r="F262" s="200">
        <v>2.13305162861535</v>
      </c>
    </row>
    <row r="263" spans="1:6" ht="15.5">
      <c r="A263" s="174">
        <v>2013</v>
      </c>
      <c r="B263" s="197">
        <f t="shared" ref="B263:B272" si="9">D263</f>
        <v>47.483731686400873</v>
      </c>
      <c r="C263" s="199">
        <v>0.99999995808876718</v>
      </c>
      <c r="D263" s="199">
        <v>47.483731686400873</v>
      </c>
      <c r="E263" s="199">
        <v>2.0710381041896819</v>
      </c>
      <c r="F263" s="200">
        <v>1.9880488782462318</v>
      </c>
    </row>
    <row r="264" spans="1:6" ht="15.5">
      <c r="A264" s="174">
        <v>2014</v>
      </c>
      <c r="B264" s="197">
        <f t="shared" si="9"/>
        <v>42.911525940613828</v>
      </c>
      <c r="C264" s="199">
        <v>0.99999997094893811</v>
      </c>
      <c r="D264" s="199">
        <v>42.911525940613828</v>
      </c>
      <c r="E264" s="199">
        <v>2.2732793387379342</v>
      </c>
      <c r="F264" s="200">
        <v>1.7966197680816196</v>
      </c>
    </row>
    <row r="265" spans="1:6" ht="15.5">
      <c r="A265" s="174">
        <v>2015</v>
      </c>
      <c r="B265" s="197">
        <f t="shared" si="9"/>
        <v>47.829612521401685</v>
      </c>
      <c r="C265" s="199">
        <v>0.9999999735409173</v>
      </c>
      <c r="D265" s="199">
        <v>47.829612521401685</v>
      </c>
      <c r="E265" s="199">
        <v>2.1629348060497242</v>
      </c>
      <c r="F265" s="200">
        <v>2.0025302170460457</v>
      </c>
    </row>
    <row r="266" spans="1:6" ht="15.5">
      <c r="A266" s="174">
        <v>2016</v>
      </c>
      <c r="B266" s="197">
        <f t="shared" si="9"/>
        <v>47.362228611208529</v>
      </c>
      <c r="C266" s="199">
        <v>0.99999997993527368</v>
      </c>
      <c r="D266" s="199">
        <v>47.362228611208529</v>
      </c>
      <c r="E266" s="199">
        <v>2.2844520360376608</v>
      </c>
      <c r="F266" s="200">
        <v>1.9829617874940786</v>
      </c>
    </row>
    <row r="267" spans="1:6" ht="15.5">
      <c r="A267" s="174">
        <v>2017</v>
      </c>
      <c r="B267" s="197">
        <f t="shared" si="9"/>
        <v>47.525349077555788</v>
      </c>
      <c r="C267" s="199">
        <v>0.99999999999999956</v>
      </c>
      <c r="D267" s="199">
        <v>47.525349077555788</v>
      </c>
      <c r="E267" s="199">
        <v>2.2557536178726343</v>
      </c>
      <c r="F267" s="200">
        <v>1.9897913151791056</v>
      </c>
    </row>
    <row r="268" spans="1:6" ht="15.5">
      <c r="A268" s="176">
        <v>2018</v>
      </c>
      <c r="B268" s="197">
        <f t="shared" si="9"/>
        <v>47.205099376334807</v>
      </c>
      <c r="C268" s="199">
        <v>0.99999999999999989</v>
      </c>
      <c r="D268" s="199">
        <v>47.205099376334807</v>
      </c>
      <c r="E268" s="199">
        <v>2.2708926531015243</v>
      </c>
      <c r="F268" s="200">
        <v>1.9763831006883856</v>
      </c>
    </row>
    <row r="269" spans="1:6" ht="15.5">
      <c r="A269" s="176">
        <v>2019</v>
      </c>
      <c r="B269" s="197">
        <f t="shared" si="9"/>
        <v>52.375103741973263</v>
      </c>
      <c r="C269" s="199">
        <v>1</v>
      </c>
      <c r="D269" s="199">
        <v>52.375103741973263</v>
      </c>
      <c r="E269" s="199">
        <v>2.2161447914975412</v>
      </c>
      <c r="F269" s="200">
        <v>2.1928408434689364</v>
      </c>
    </row>
    <row r="270" spans="1:6" ht="15.5">
      <c r="A270" s="176">
        <v>2020</v>
      </c>
      <c r="B270" s="197">
        <f t="shared" si="9"/>
        <v>48.229037793487905</v>
      </c>
      <c r="C270" s="199">
        <v>1</v>
      </c>
      <c r="D270" s="199">
        <v>48.229037793487905</v>
      </c>
      <c r="E270" s="199">
        <v>2.1892534774143093</v>
      </c>
      <c r="F270" s="200">
        <v>2.0192533543377515</v>
      </c>
    </row>
    <row r="271" spans="1:6" ht="15.5">
      <c r="A271" s="176">
        <v>2021</v>
      </c>
      <c r="B271" s="197">
        <f t="shared" si="9"/>
        <v>47.588841517080532</v>
      </c>
      <c r="C271" s="199">
        <v>1</v>
      </c>
      <c r="D271" s="199">
        <v>47.588841517080532</v>
      </c>
      <c r="E271" s="199">
        <v>2.2040358324239562</v>
      </c>
      <c r="F271" s="200">
        <v>1.9924496166371277</v>
      </c>
    </row>
    <row r="272" spans="1:6" ht="16" thickBot="1">
      <c r="A272" s="181">
        <v>2022</v>
      </c>
      <c r="B272" s="202">
        <f t="shared" si="9"/>
        <v>48.785310671092468</v>
      </c>
      <c r="C272" s="203">
        <v>1</v>
      </c>
      <c r="D272" s="204">
        <v>48.785310671092468</v>
      </c>
      <c r="E272" s="204">
        <v>2.2114905892078114</v>
      </c>
      <c r="F272" s="205">
        <v>2.0425433871772993</v>
      </c>
    </row>
    <row r="273" spans="1:6" ht="15.5">
      <c r="A273" s="206"/>
      <c r="B273" s="198"/>
      <c r="C273" s="199"/>
      <c r="D273" s="199"/>
      <c r="E273" s="199"/>
      <c r="F273" s="199"/>
    </row>
    <row r="274" spans="1:6" ht="15" thickBot="1"/>
    <row r="275" spans="1:6" ht="17.5">
      <c r="A275" s="187" t="s">
        <v>191</v>
      </c>
      <c r="B275" s="164" t="s">
        <v>176</v>
      </c>
      <c r="C275" s="444" t="s">
        <v>143</v>
      </c>
      <c r="D275" s="153" t="s">
        <v>176</v>
      </c>
      <c r="E275" s="153" t="s">
        <v>177</v>
      </c>
      <c r="F275" s="155" t="s">
        <v>178</v>
      </c>
    </row>
    <row r="276" spans="1:6" ht="16" thickBot="1">
      <c r="A276" s="188"/>
      <c r="B276" s="165" t="s">
        <v>146</v>
      </c>
      <c r="C276" s="445"/>
      <c r="D276" s="212"/>
      <c r="E276" s="212"/>
      <c r="F276" s="213"/>
    </row>
    <row r="277" spans="1:6" ht="15.5">
      <c r="A277" s="193" t="s">
        <v>151</v>
      </c>
      <c r="B277" s="210"/>
      <c r="C277" s="195"/>
      <c r="D277" s="195"/>
      <c r="E277" s="195"/>
      <c r="F277" s="196"/>
    </row>
    <row r="278" spans="1:6" ht="15.5">
      <c r="A278" s="174" t="s">
        <v>179</v>
      </c>
      <c r="B278" s="211">
        <v>97.5</v>
      </c>
      <c r="C278" s="199">
        <v>1</v>
      </c>
      <c r="D278" s="199">
        <v>97.5</v>
      </c>
      <c r="E278" s="199">
        <v>3.1687499999999993</v>
      </c>
      <c r="F278" s="200">
        <v>4.0821299999999994</v>
      </c>
    </row>
    <row r="279" spans="1:6" ht="15.5">
      <c r="A279" s="174">
        <v>2005</v>
      </c>
      <c r="B279" s="211">
        <v>92.956595395622259</v>
      </c>
      <c r="C279" s="199">
        <v>1</v>
      </c>
      <c r="D279" s="199">
        <v>92.956595395622259</v>
      </c>
      <c r="E279" s="199">
        <v>3.0973003713209457</v>
      </c>
      <c r="F279" s="200">
        <v>3.8919067360239126</v>
      </c>
    </row>
    <row r="280" spans="1:6" ht="15.5">
      <c r="A280" s="174">
        <v>2006</v>
      </c>
      <c r="B280" s="211">
        <v>93.295309928184125</v>
      </c>
      <c r="C280" s="199">
        <v>1</v>
      </c>
      <c r="D280" s="199">
        <v>93.295309928184125</v>
      </c>
      <c r="E280" s="199">
        <v>3.1252916480699207</v>
      </c>
      <c r="F280" s="200">
        <v>3.9060880360732129</v>
      </c>
    </row>
    <row r="281" spans="1:6" ht="15.5">
      <c r="A281" s="174">
        <v>2007</v>
      </c>
      <c r="B281" s="211">
        <v>93.427163268729544</v>
      </c>
      <c r="C281" s="199">
        <v>1</v>
      </c>
      <c r="D281" s="199">
        <v>93.427163268729544</v>
      </c>
      <c r="E281" s="199">
        <v>3.192818904366121</v>
      </c>
      <c r="F281" s="200">
        <v>3.9116084717351685</v>
      </c>
    </row>
    <row r="282" spans="1:6" ht="15.5">
      <c r="A282" s="174">
        <v>2008</v>
      </c>
      <c r="B282" s="211">
        <v>93.524679220817831</v>
      </c>
      <c r="C282" s="199">
        <v>1</v>
      </c>
      <c r="D282" s="199">
        <v>93.524679220817831</v>
      </c>
      <c r="E282" s="199">
        <v>3.2032519730587943</v>
      </c>
      <c r="F282" s="200">
        <v>3.9156912696172008</v>
      </c>
    </row>
    <row r="283" spans="1:6" ht="15.5">
      <c r="A283" s="174">
        <v>2009</v>
      </c>
      <c r="B283" s="211">
        <v>94.106282048928676</v>
      </c>
      <c r="C283" s="199">
        <v>1</v>
      </c>
      <c r="D283" s="199">
        <v>94.106282048928676</v>
      </c>
      <c r="E283" s="199">
        <v>3.2269902386514073</v>
      </c>
      <c r="F283" s="200">
        <v>3.9400418168245452</v>
      </c>
    </row>
    <row r="284" spans="1:6" ht="15.5">
      <c r="A284" s="174">
        <v>2010</v>
      </c>
      <c r="B284" s="211">
        <v>100.53807027147948</v>
      </c>
      <c r="C284" s="199">
        <v>1</v>
      </c>
      <c r="D284" s="199">
        <v>100.53807027147948</v>
      </c>
      <c r="E284" s="199">
        <v>3.422633084269012</v>
      </c>
      <c r="F284" s="200">
        <v>4.2093279261263028</v>
      </c>
    </row>
    <row r="285" spans="1:6" ht="15.5">
      <c r="A285" s="174">
        <v>2011</v>
      </c>
      <c r="B285" s="211">
        <v>99.326828939876506</v>
      </c>
      <c r="C285" s="199">
        <v>1</v>
      </c>
      <c r="D285" s="199">
        <v>99.326828939876506</v>
      </c>
      <c r="E285" s="199">
        <v>3.4128764715397599</v>
      </c>
      <c r="F285" s="200">
        <v>4.1586156740547491</v>
      </c>
    </row>
    <row r="286" spans="1:6" ht="15.5">
      <c r="A286" s="174">
        <v>2012</v>
      </c>
      <c r="B286" s="211">
        <v>100.0754527914589</v>
      </c>
      <c r="C286" s="199">
        <v>1</v>
      </c>
      <c r="D286" s="199">
        <v>100.0754527914589</v>
      </c>
      <c r="E286" s="199">
        <v>3.434724205833481</v>
      </c>
      <c r="F286" s="200">
        <v>4.1899590574728016</v>
      </c>
    </row>
    <row r="287" spans="1:6" ht="15.5">
      <c r="A287" s="174">
        <v>2013</v>
      </c>
      <c r="B287" s="211">
        <v>99.332828555069497</v>
      </c>
      <c r="C287" s="199">
        <v>1</v>
      </c>
      <c r="D287" s="199">
        <v>99.332828555069497</v>
      </c>
      <c r="E287" s="199">
        <v>3.4144295619415721</v>
      </c>
      <c r="F287" s="200">
        <v>4.1588668659436498</v>
      </c>
    </row>
    <row r="288" spans="1:6" ht="15.5">
      <c r="A288" s="174">
        <v>2014</v>
      </c>
      <c r="B288" s="211">
        <v>95.872415695535423</v>
      </c>
      <c r="C288" s="199">
        <v>1</v>
      </c>
      <c r="D288" s="199">
        <v>95.872415695535423</v>
      </c>
      <c r="E288" s="199">
        <v>3.3998410159417158</v>
      </c>
      <c r="F288" s="200">
        <v>4.0139863003406768</v>
      </c>
    </row>
    <row r="289" spans="1:6" ht="15.5">
      <c r="A289" s="174">
        <v>2015</v>
      </c>
      <c r="B289" s="211">
        <v>96.771814063545733</v>
      </c>
      <c r="C289" s="199">
        <v>1</v>
      </c>
      <c r="D289" s="199">
        <v>96.771814063545733</v>
      </c>
      <c r="E289" s="199">
        <v>3.4317358691296502</v>
      </c>
      <c r="F289" s="200">
        <v>4.0516423112125324</v>
      </c>
    </row>
    <row r="290" spans="1:6" ht="15.5">
      <c r="A290" s="174">
        <v>2016</v>
      </c>
      <c r="B290" s="211">
        <v>101.9874077504339</v>
      </c>
      <c r="C290" s="199">
        <v>1</v>
      </c>
      <c r="D290" s="199">
        <v>101.9874077504339</v>
      </c>
      <c r="E290" s="199">
        <v>3.4160070301561341</v>
      </c>
      <c r="F290" s="200">
        <v>4.2700087876951667</v>
      </c>
    </row>
    <row r="291" spans="1:6" ht="15.5">
      <c r="A291" s="174">
        <v>2017</v>
      </c>
      <c r="B291" s="211">
        <v>96.726907901101299</v>
      </c>
      <c r="C291" s="199">
        <v>1</v>
      </c>
      <c r="D291" s="199">
        <v>96.726907901101299</v>
      </c>
      <c r="E291" s="199">
        <v>3.4301485664628024</v>
      </c>
      <c r="F291" s="200">
        <v>4.0497621800033095</v>
      </c>
    </row>
    <row r="292" spans="1:6" ht="15.5">
      <c r="A292" s="176">
        <v>2018</v>
      </c>
      <c r="B292" s="197">
        <v>97.286951941375108</v>
      </c>
      <c r="C292" s="199">
        <v>1</v>
      </c>
      <c r="D292" s="199">
        <v>97.286951941375108</v>
      </c>
      <c r="E292" s="199">
        <v>3.4222186992524426</v>
      </c>
      <c r="F292" s="200">
        <v>4.0732101038814923</v>
      </c>
    </row>
    <row r="293" spans="1:6" ht="15.5">
      <c r="A293" s="176">
        <v>2019</v>
      </c>
      <c r="B293" s="197">
        <f t="shared" ref="B293:B296" si="10">D293</f>
        <v>96.929657361694566</v>
      </c>
      <c r="C293" s="199">
        <v>1</v>
      </c>
      <c r="D293" s="199">
        <v>96.929657361694566</v>
      </c>
      <c r="E293" s="199">
        <v>3.4372996453042042</v>
      </c>
      <c r="F293" s="200">
        <v>4.0582508944194275</v>
      </c>
    </row>
    <row r="294" spans="1:6" ht="15.5">
      <c r="A294" s="176">
        <v>2020</v>
      </c>
      <c r="B294" s="197">
        <f t="shared" si="10"/>
        <v>97.082136323969067</v>
      </c>
      <c r="C294" s="199">
        <v>1</v>
      </c>
      <c r="D294" s="199">
        <v>97.082136323969067</v>
      </c>
      <c r="E294" s="199">
        <v>3.4416788810378303</v>
      </c>
      <c r="F294" s="200">
        <v>4.0646348836119373</v>
      </c>
    </row>
    <row r="295" spans="1:6" ht="15.5">
      <c r="A295" s="176">
        <v>2021</v>
      </c>
      <c r="B295" s="197">
        <f t="shared" si="10"/>
        <v>96.53642397681827</v>
      </c>
      <c r="C295" s="199">
        <v>1</v>
      </c>
      <c r="D295" s="199">
        <v>96.53642397681827</v>
      </c>
      <c r="E295" s="199">
        <v>3.4233884141719475</v>
      </c>
      <c r="F295" s="200">
        <v>4.0417869990614266</v>
      </c>
    </row>
    <row r="296" spans="1:6" ht="16" thickBot="1">
      <c r="A296" s="181">
        <v>2022</v>
      </c>
      <c r="B296" s="202">
        <f t="shared" si="10"/>
        <v>96.854697597692351</v>
      </c>
      <c r="C296" s="203">
        <v>1</v>
      </c>
      <c r="D296" s="204">
        <v>96.854697597692351</v>
      </c>
      <c r="E296" s="204">
        <v>3.4346750786386013</v>
      </c>
      <c r="F296" s="205">
        <v>4.0551124790201838</v>
      </c>
    </row>
    <row r="298" spans="1:6" ht="15" thickBot="1"/>
    <row r="299" spans="1:6" ht="17.5">
      <c r="A299" s="187" t="s">
        <v>192</v>
      </c>
      <c r="B299" s="164" t="s">
        <v>176</v>
      </c>
      <c r="C299" s="444" t="s">
        <v>143</v>
      </c>
      <c r="D299" s="153" t="s">
        <v>176</v>
      </c>
      <c r="E299" s="153" t="s">
        <v>177</v>
      </c>
      <c r="F299" s="155" t="s">
        <v>178</v>
      </c>
    </row>
    <row r="300" spans="1:6" ht="16" thickBot="1">
      <c r="A300" s="188"/>
      <c r="B300" s="165" t="s">
        <v>146</v>
      </c>
      <c r="C300" s="445"/>
      <c r="D300" s="212"/>
      <c r="E300" s="212"/>
      <c r="F300" s="213"/>
    </row>
    <row r="301" spans="1:6" ht="15.5">
      <c r="A301" s="193" t="s">
        <v>151</v>
      </c>
      <c r="B301" s="210"/>
      <c r="C301" s="195"/>
      <c r="D301" s="195"/>
      <c r="E301" s="195"/>
      <c r="F301" s="196"/>
    </row>
    <row r="302" spans="1:6" ht="15.5">
      <c r="A302" s="174" t="s">
        <v>193</v>
      </c>
      <c r="B302" s="211">
        <v>48.854533333333343</v>
      </c>
      <c r="C302" s="199">
        <v>1</v>
      </c>
      <c r="D302" s="199">
        <v>48.854533333333343</v>
      </c>
      <c r="E302" s="199">
        <v>0.73281800000000008</v>
      </c>
      <c r="F302" s="200">
        <v>2.0454416016000003</v>
      </c>
    </row>
    <row r="303" spans="1:6" ht="15.5">
      <c r="A303" s="174">
        <v>2017</v>
      </c>
      <c r="B303" s="211">
        <v>46.152708227818565</v>
      </c>
      <c r="C303" s="199">
        <v>1</v>
      </c>
      <c r="D303" s="199">
        <v>46.152708227818565</v>
      </c>
      <c r="E303" s="199">
        <v>1.0564653193322828</v>
      </c>
      <c r="F303" s="200">
        <v>1.9323215880823077</v>
      </c>
    </row>
    <row r="304" spans="1:6" ht="15.5">
      <c r="A304" s="174">
        <v>2018</v>
      </c>
      <c r="B304" s="211">
        <v>45.399107618723725</v>
      </c>
      <c r="C304" s="199">
        <v>1</v>
      </c>
      <c r="D304" s="199">
        <v>45.399107618723725</v>
      </c>
      <c r="E304" s="199">
        <v>1.0487981287212627</v>
      </c>
      <c r="F304" s="200">
        <v>1.9007698377807247</v>
      </c>
    </row>
    <row r="305" spans="1:6" ht="15.5">
      <c r="A305" s="176">
        <v>2019</v>
      </c>
      <c r="B305" s="197">
        <f t="shared" ref="B305:B308" si="11">D305</f>
        <v>47.295814496024882</v>
      </c>
      <c r="C305" s="199">
        <v>1</v>
      </c>
      <c r="D305" s="199">
        <v>47.295814496024882</v>
      </c>
      <c r="E305" s="199">
        <v>1.1378842336479282</v>
      </c>
      <c r="F305" s="200">
        <v>1.9801811613195697</v>
      </c>
    </row>
    <row r="306" spans="1:6" ht="15.5">
      <c r="A306" s="176">
        <v>2020</v>
      </c>
      <c r="B306" s="197">
        <f t="shared" si="11"/>
        <v>44.830616970549087</v>
      </c>
      <c r="C306" s="199">
        <v>1</v>
      </c>
      <c r="D306" s="199">
        <v>44.830616970549087</v>
      </c>
      <c r="E306" s="199">
        <v>1.1015236602632663</v>
      </c>
      <c r="F306" s="200">
        <v>1.8769682713229492</v>
      </c>
    </row>
    <row r="307" spans="1:6" ht="15.5">
      <c r="A307" s="176">
        <v>2021</v>
      </c>
      <c r="B307" s="197">
        <f t="shared" si="11"/>
        <v>46.488718443097788</v>
      </c>
      <c r="C307" s="199">
        <v>1</v>
      </c>
      <c r="D307" s="199">
        <v>46.488718443097788</v>
      </c>
      <c r="E307" s="199">
        <v>1.1689279432406705</v>
      </c>
      <c r="F307" s="200">
        <v>1.9463896637756182</v>
      </c>
    </row>
    <row r="308" spans="1:6" ht="16" thickBot="1">
      <c r="A308" s="181">
        <v>2022</v>
      </c>
      <c r="B308" s="202">
        <f t="shared" si="11"/>
        <v>47.673861467305969</v>
      </c>
      <c r="C308" s="203">
        <v>1</v>
      </c>
      <c r="D308" s="204">
        <v>47.673861467305969</v>
      </c>
      <c r="E308" s="204">
        <v>1.1897937357011699</v>
      </c>
      <c r="F308" s="205">
        <v>1.9960092319131661</v>
      </c>
    </row>
  </sheetData>
  <mergeCells count="23">
    <mergeCell ref="A3:F3"/>
    <mergeCell ref="A4:A5"/>
    <mergeCell ref="C4:C5"/>
    <mergeCell ref="D5:F5"/>
    <mergeCell ref="A49:A50"/>
    <mergeCell ref="C49:C50"/>
    <mergeCell ref="D50:F50"/>
    <mergeCell ref="C80:C81"/>
    <mergeCell ref="D81:F81"/>
    <mergeCell ref="C110:C111"/>
    <mergeCell ref="D111:F111"/>
    <mergeCell ref="C134:C135"/>
    <mergeCell ref="D135:F135"/>
    <mergeCell ref="D160:F160"/>
    <mergeCell ref="C184:C185"/>
    <mergeCell ref="D185:F185"/>
    <mergeCell ref="C208:C209"/>
    <mergeCell ref="D209:F209"/>
    <mergeCell ref="C231:C232"/>
    <mergeCell ref="C254:C255"/>
    <mergeCell ref="C275:C276"/>
    <mergeCell ref="C299:C300"/>
    <mergeCell ref="C159:C160"/>
  </mergeCells>
  <hyperlinks>
    <hyperlink ref="A1" location="Indice!A1" display="Torna indietro" xr:uid="{2F0AA624-B13F-4AC7-B1B0-BEF8B3809DE6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E19E3-1D18-4AFD-A4B1-3531BAE392D8}">
  <dimension ref="A1:AS53"/>
  <sheetViews>
    <sheetView showGridLines="0" zoomScale="85" zoomScaleNormal="85" workbookViewId="0">
      <selection activeCell="A11" sqref="A11"/>
    </sheetView>
  </sheetViews>
  <sheetFormatPr defaultColWidth="9.26953125" defaultRowHeight="14"/>
  <cols>
    <col min="1" max="1" width="28.26953125" style="214" customWidth="1"/>
    <col min="2" max="2" width="8.26953125" style="214" customWidth="1"/>
    <col min="3" max="6" width="0.26953125" style="214" customWidth="1"/>
    <col min="7" max="7" width="8.26953125" style="214" customWidth="1"/>
    <col min="8" max="11" width="0.26953125" style="214" customWidth="1"/>
    <col min="12" max="12" width="8.26953125" style="214" customWidth="1"/>
    <col min="13" max="16" width="0.26953125" style="214" customWidth="1"/>
    <col min="17" max="17" width="8.26953125" style="214" customWidth="1"/>
    <col min="18" max="21" width="0.26953125" style="214" customWidth="1"/>
    <col min="22" max="35" width="8.26953125" style="214" customWidth="1"/>
    <col min="36" max="16384" width="9.26953125" style="214"/>
  </cols>
  <sheetData>
    <row r="1" spans="1:45" ht="15.5">
      <c r="A1" s="8" t="s">
        <v>30</v>
      </c>
      <c r="B1" s="8"/>
    </row>
    <row r="3" spans="1:45" s="215" customFormat="1" ht="17.5">
      <c r="A3" s="61" t="s">
        <v>194</v>
      </c>
    </row>
    <row r="4" spans="1:45" s="215" customFormat="1">
      <c r="A4" s="453" t="s">
        <v>195</v>
      </c>
      <c r="B4" s="216">
        <v>1990</v>
      </c>
      <c r="C4" s="216">
        <v>1991</v>
      </c>
      <c r="D4" s="216">
        <v>1992</v>
      </c>
      <c r="E4" s="216">
        <v>1993</v>
      </c>
      <c r="F4" s="216">
        <v>1994</v>
      </c>
      <c r="G4" s="216">
        <v>1995</v>
      </c>
      <c r="H4" s="216">
        <v>1996</v>
      </c>
      <c r="I4" s="216">
        <v>1997</v>
      </c>
      <c r="J4" s="216">
        <v>1998</v>
      </c>
      <c r="K4" s="216">
        <v>1999</v>
      </c>
      <c r="L4" s="216">
        <v>2000</v>
      </c>
      <c r="M4" s="216">
        <v>2001</v>
      </c>
      <c r="N4" s="216">
        <v>2002</v>
      </c>
      <c r="O4" s="216">
        <v>2003</v>
      </c>
      <c r="P4" s="216">
        <v>2004</v>
      </c>
      <c r="Q4" s="216">
        <v>2005</v>
      </c>
      <c r="R4" s="216">
        <v>2006</v>
      </c>
      <c r="S4" s="216">
        <v>2007</v>
      </c>
      <c r="T4" s="216">
        <v>2008</v>
      </c>
      <c r="U4" s="216">
        <v>2009</v>
      </c>
      <c r="V4" s="216">
        <v>2010</v>
      </c>
      <c r="W4" s="216">
        <v>2011</v>
      </c>
      <c r="X4" s="216">
        <v>2012</v>
      </c>
      <c r="Y4" s="216">
        <v>2013</v>
      </c>
      <c r="Z4" s="217">
        <v>2014</v>
      </c>
      <c r="AA4" s="217">
        <v>2015</v>
      </c>
      <c r="AB4" s="217">
        <v>2016</v>
      </c>
      <c r="AC4" s="217">
        <v>2017</v>
      </c>
      <c r="AD4" s="217">
        <v>2018</v>
      </c>
      <c r="AE4" s="217">
        <v>2019</v>
      </c>
      <c r="AF4" s="217">
        <v>2020</v>
      </c>
      <c r="AG4" s="217">
        <v>2021</v>
      </c>
      <c r="AH4" s="217">
        <v>2022</v>
      </c>
      <c r="AI4" s="218">
        <v>2023</v>
      </c>
    </row>
    <row r="5" spans="1:45" s="215" customFormat="1" ht="16">
      <c r="A5" s="454"/>
      <c r="B5" s="219" t="s">
        <v>196</v>
      </c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1"/>
      <c r="AA5" s="221"/>
      <c r="AB5" s="221"/>
      <c r="AC5" s="221"/>
      <c r="AD5" s="221"/>
      <c r="AE5" s="221"/>
      <c r="AF5" s="221"/>
      <c r="AG5" s="221"/>
      <c r="AH5" s="221"/>
      <c r="AI5" s="222"/>
    </row>
    <row r="6" spans="1:45" s="215" customFormat="1" ht="15.5">
      <c r="A6" s="223" t="s">
        <v>34</v>
      </c>
      <c r="B6" s="224">
        <v>28.102350947760765</v>
      </c>
      <c r="C6" s="224">
        <v>25.115948003604856</v>
      </c>
      <c r="D6" s="224">
        <v>18.839031409633201</v>
      </c>
      <c r="E6" s="224">
        <v>14.499701436399942</v>
      </c>
      <c r="F6" s="224">
        <v>17.30152174158804</v>
      </c>
      <c r="G6" s="224">
        <v>20.822393634109179</v>
      </c>
      <c r="H6" s="224">
        <v>19.082949692268567</v>
      </c>
      <c r="I6" s="224">
        <v>17.795919141412384</v>
      </c>
      <c r="J6" s="224">
        <v>20.297914937391326</v>
      </c>
      <c r="K6" s="224">
        <v>20.489019815571449</v>
      </c>
      <c r="L6" s="224">
        <v>22.384032967862424</v>
      </c>
      <c r="M6" s="224">
        <v>28.177316945463815</v>
      </c>
      <c r="N6" s="224">
        <v>32.157799137451505</v>
      </c>
      <c r="O6" s="224">
        <v>35.28169446024318</v>
      </c>
      <c r="P6" s="224">
        <v>42.172767001528385</v>
      </c>
      <c r="Q6" s="224">
        <v>40.111822390422297</v>
      </c>
      <c r="R6" s="224">
        <v>39.723700330551623</v>
      </c>
      <c r="S6" s="224">
        <v>40.653922288290268</v>
      </c>
      <c r="T6" s="224">
        <v>40.26483755379062</v>
      </c>
      <c r="U6" s="224">
        <v>36.184012666269503</v>
      </c>
      <c r="V6" s="224">
        <v>35.34256446266604</v>
      </c>
      <c r="W6" s="224">
        <v>39.076869184355623</v>
      </c>
      <c r="X6" s="224">
        <v>42.382151636804494</v>
      </c>
      <c r="Y6" s="224">
        <v>39.586028317251653</v>
      </c>
      <c r="Z6" s="224">
        <v>38.085186269103723</v>
      </c>
      <c r="AA6" s="224">
        <v>38.871398651161101</v>
      </c>
      <c r="AB6" s="224">
        <v>31.884163036552653</v>
      </c>
      <c r="AC6" s="224">
        <v>28.38714555801495</v>
      </c>
      <c r="AD6" s="224">
        <v>25.1803201936617</v>
      </c>
      <c r="AE6" s="224">
        <v>17.122744226919842</v>
      </c>
      <c r="AF6" s="224">
        <v>12.405216282696305</v>
      </c>
      <c r="AG6" s="224">
        <v>13.10731286870373</v>
      </c>
      <c r="AH6" s="224">
        <v>21.07648523858181</v>
      </c>
      <c r="AI6" s="225">
        <v>12.288157069315437</v>
      </c>
      <c r="AJ6" s="226"/>
      <c r="AK6" s="226"/>
      <c r="AL6" s="226"/>
      <c r="AM6" s="226"/>
      <c r="AN6" s="226"/>
      <c r="AO6" s="226"/>
      <c r="AP6" s="226"/>
      <c r="AQ6" s="226"/>
      <c r="AR6" s="226"/>
      <c r="AS6" s="226"/>
    </row>
    <row r="7" spans="1:45" s="215" customFormat="1" ht="15.5">
      <c r="A7" s="223" t="s">
        <v>197</v>
      </c>
      <c r="B7" s="224">
        <v>21.242487420593115</v>
      </c>
      <c r="C7" s="224">
        <v>19.600765238656457</v>
      </c>
      <c r="D7" s="224">
        <v>18.924255907078216</v>
      </c>
      <c r="E7" s="224">
        <v>21.248079019972074</v>
      </c>
      <c r="F7" s="224">
        <v>21.206571386281201</v>
      </c>
      <c r="G7" s="224">
        <v>24.630156246881619</v>
      </c>
      <c r="H7" s="224">
        <v>25.885077286082339</v>
      </c>
      <c r="I7" s="224">
        <v>30.706597926452027</v>
      </c>
      <c r="J7" s="224">
        <v>35.899578758149254</v>
      </c>
      <c r="K7" s="224">
        <v>43.633913479009514</v>
      </c>
      <c r="L7" s="224">
        <v>49.269990969722116</v>
      </c>
      <c r="M7" s="224">
        <v>47.989108428844268</v>
      </c>
      <c r="N7" s="224">
        <v>48.874768809365108</v>
      </c>
      <c r="O7" s="224">
        <v>50.174591982184843</v>
      </c>
      <c r="P7" s="224">
        <v>52.878355207861127</v>
      </c>
      <c r="Q7" s="224">
        <v>59.783480941253956</v>
      </c>
      <c r="R7" s="224">
        <v>61.615994999947432</v>
      </c>
      <c r="S7" s="224">
        <v>66.859691623109114</v>
      </c>
      <c r="T7" s="224">
        <v>67.608881163997097</v>
      </c>
      <c r="U7" s="224">
        <v>57.633861722086223</v>
      </c>
      <c r="V7" s="224">
        <v>59.724873040131122</v>
      </c>
      <c r="W7" s="224">
        <v>55.555410572769297</v>
      </c>
      <c r="X7" s="224">
        <v>50.047231117097439</v>
      </c>
      <c r="Y7" s="224">
        <v>40.587279958081027</v>
      </c>
      <c r="Z7" s="224">
        <v>35.25052820230259</v>
      </c>
      <c r="AA7" s="224">
        <v>40.742905626331918</v>
      </c>
      <c r="AB7" s="224">
        <v>46.717010803993418</v>
      </c>
      <c r="AC7" s="224">
        <v>52.032323664057976</v>
      </c>
      <c r="AD7" s="224">
        <v>47.472523721374301</v>
      </c>
      <c r="AE7" s="224">
        <v>52.34922470641952</v>
      </c>
      <c r="AF7" s="224">
        <v>49.686258773904321</v>
      </c>
      <c r="AG7" s="224">
        <v>53.657231102873723</v>
      </c>
      <c r="AH7" s="224">
        <v>52.272621387137001</v>
      </c>
      <c r="AI7" s="225">
        <v>43.957883109433745</v>
      </c>
    </row>
    <row r="8" spans="1:45" s="215" customFormat="1" ht="15.5">
      <c r="A8" s="223" t="s">
        <v>39</v>
      </c>
      <c r="B8" s="224">
        <v>6.7478123889999999</v>
      </c>
      <c r="C8" s="224">
        <v>6.5197966649999994</v>
      </c>
      <c r="D8" s="224">
        <v>6.213643832999999</v>
      </c>
      <c r="E8" s="224">
        <v>5.9076571639999997</v>
      </c>
      <c r="F8" s="224">
        <v>5.4052594300000001</v>
      </c>
      <c r="G8" s="224">
        <v>6.3949679359999996</v>
      </c>
      <c r="H8" s="224">
        <v>6.0890504390000002</v>
      </c>
      <c r="I8" s="224">
        <v>7.1264215849999992</v>
      </c>
      <c r="J8" s="224">
        <v>8.3011012400000013</v>
      </c>
      <c r="K8" s="224">
        <v>7.1078100869999998</v>
      </c>
      <c r="L8" s="224">
        <v>6.370664798</v>
      </c>
      <c r="M8" s="224">
        <v>6.9489296380000001</v>
      </c>
      <c r="N8" s="224">
        <v>6.9838866389999996</v>
      </c>
      <c r="O8" s="224">
        <v>6.7547838880000004</v>
      </c>
      <c r="P8" s="224">
        <v>9.8076890291039991</v>
      </c>
      <c r="Q8" s="224">
        <v>11.081617918938958</v>
      </c>
      <c r="R8" s="224">
        <v>11.630296792419553</v>
      </c>
      <c r="S8" s="224">
        <v>10.091444575946202</v>
      </c>
      <c r="T8" s="224">
        <v>9.3271714038303521</v>
      </c>
      <c r="U8" s="224">
        <v>5.9474765076595615</v>
      </c>
      <c r="V8" s="224">
        <v>7.8242134788818545</v>
      </c>
      <c r="W8" s="224">
        <v>8.8231004431216782</v>
      </c>
      <c r="X8" s="224">
        <v>7.4342093892077674</v>
      </c>
      <c r="Y8" s="224">
        <v>5.4444082832928791</v>
      </c>
      <c r="Z8" s="224">
        <v>5.5066465035843608</v>
      </c>
      <c r="AA8" s="224">
        <v>3.55397082224912</v>
      </c>
      <c r="AB8" s="224">
        <v>4.5852635081309767</v>
      </c>
      <c r="AC8" s="224">
        <v>3.6990794078189819</v>
      </c>
      <c r="AD8" s="224">
        <v>4.1045788662784517</v>
      </c>
      <c r="AE8" s="224">
        <v>3.4136235939650827</v>
      </c>
      <c r="AF8" s="224">
        <v>2.2995787937277208</v>
      </c>
      <c r="AG8" s="224">
        <v>3.3416432316865419</v>
      </c>
      <c r="AH8" s="224">
        <v>2.5479944369668792</v>
      </c>
      <c r="AI8" s="225">
        <v>2.7800809150638526</v>
      </c>
    </row>
    <row r="9" spans="1:45" s="215" customFormat="1" ht="15.5">
      <c r="A9" s="223" t="s">
        <v>85</v>
      </c>
      <c r="B9" s="224">
        <v>70.207110557055969</v>
      </c>
      <c r="C9" s="224">
        <v>71.205396479504856</v>
      </c>
      <c r="D9" s="224">
        <v>78.526542747858471</v>
      </c>
      <c r="E9" s="224">
        <v>76.881032488666193</v>
      </c>
      <c r="F9" s="224">
        <v>78.348982918577988</v>
      </c>
      <c r="G9" s="224">
        <v>81.414688695924241</v>
      </c>
      <c r="H9" s="224">
        <v>79.111571776786789</v>
      </c>
      <c r="I9" s="224">
        <v>76.6719702934964</v>
      </c>
      <c r="J9" s="224">
        <v>72.437092441426458</v>
      </c>
      <c r="K9" s="224">
        <v>62.342090628316662</v>
      </c>
      <c r="L9" s="224">
        <v>61.229907145854121</v>
      </c>
      <c r="M9" s="224">
        <v>54.218004125677631</v>
      </c>
      <c r="N9" s="224">
        <v>59.719275043233225</v>
      </c>
      <c r="O9" s="224">
        <v>52.261533677588602</v>
      </c>
      <c r="P9" s="224">
        <v>40.11309274288287</v>
      </c>
      <c r="Q9" s="224">
        <v>31.814330727244467</v>
      </c>
      <c r="R9" s="224">
        <v>32.334500174677579</v>
      </c>
      <c r="S9" s="224">
        <v>25.223950934300536</v>
      </c>
      <c r="T9" s="224">
        <v>21.942440671252161</v>
      </c>
      <c r="U9" s="224">
        <v>17.296219905960523</v>
      </c>
      <c r="V9" s="224">
        <v>15.008005845184734</v>
      </c>
      <c r="W9" s="224">
        <v>12.350115432931533</v>
      </c>
      <c r="X9" s="224">
        <v>12.037898168851491</v>
      </c>
      <c r="Y9" s="224">
        <v>8.7604940501517401</v>
      </c>
      <c r="Z9" s="224">
        <v>8.2848398326683146</v>
      </c>
      <c r="AA9" s="224">
        <v>7.5000708519287134</v>
      </c>
      <c r="AB9" s="224">
        <v>6.6443957705598082</v>
      </c>
      <c r="AC9" s="224">
        <v>6.3044604904966945</v>
      </c>
      <c r="AD9" s="224">
        <v>5.9922423266151306</v>
      </c>
      <c r="AE9" s="224">
        <v>5.4167016669443191</v>
      </c>
      <c r="AF9" s="224">
        <v>5.2044599929176467</v>
      </c>
      <c r="AG9" s="224">
        <v>4.0405683779230133</v>
      </c>
      <c r="AH9" s="224">
        <v>6.8972296605756878</v>
      </c>
      <c r="AI9" s="225">
        <v>6.3007018701046356</v>
      </c>
    </row>
    <row r="10" spans="1:45" s="215" customFormat="1" ht="15.5">
      <c r="A10" s="223" t="s">
        <v>67</v>
      </c>
      <c r="B10" s="224">
        <v>0.12685115</v>
      </c>
      <c r="C10" s="224">
        <v>0.12727205000000003</v>
      </c>
      <c r="D10" s="224">
        <v>8.8536000000000004E-2</v>
      </c>
      <c r="E10" s="224">
        <v>9.6029099999999992E-2</v>
      </c>
      <c r="F10" s="224">
        <v>0.12993135</v>
      </c>
      <c r="G10" s="224">
        <v>0.21006785</v>
      </c>
      <c r="H10" s="224">
        <v>0.25983645</v>
      </c>
      <c r="I10" s="224">
        <v>0.29728489999999996</v>
      </c>
      <c r="J10" s="224">
        <v>0.46065305000000001</v>
      </c>
      <c r="K10" s="224">
        <v>0.85506629999999995</v>
      </c>
      <c r="L10" s="224">
        <v>0.50556240000000008</v>
      </c>
      <c r="M10" s="224">
        <v>0.68836849999999994</v>
      </c>
      <c r="N10" s="224">
        <v>0.67539075000000004</v>
      </c>
      <c r="O10" s="224">
        <v>1.7366639000000001</v>
      </c>
      <c r="P10" s="224">
        <v>1.6566560514000002</v>
      </c>
      <c r="Q10" s="224">
        <v>1.8269288112600002</v>
      </c>
      <c r="R10" s="224">
        <v>2.0071837396800003</v>
      </c>
      <c r="S10" s="224">
        <v>2.4020552921400005</v>
      </c>
      <c r="T10" s="224">
        <v>2.4447916148797466</v>
      </c>
      <c r="U10" s="224">
        <v>2.7088936698237043</v>
      </c>
      <c r="V10" s="224">
        <v>2.9637493822739032</v>
      </c>
      <c r="W10" s="224">
        <v>3.1380197346059653</v>
      </c>
      <c r="X10" s="224">
        <v>3.0906163035868852</v>
      </c>
      <c r="Y10" s="224">
        <v>3.0022571024926399</v>
      </c>
      <c r="Z10" s="224">
        <v>3.1009629316408223</v>
      </c>
      <c r="AA10" s="224">
        <v>2.9719700610884603</v>
      </c>
      <c r="AB10" s="224">
        <v>3.0277653509668196</v>
      </c>
      <c r="AC10" s="224">
        <v>2.8917510741605112</v>
      </c>
      <c r="AD10" s="224">
        <v>2.8415919672280112</v>
      </c>
      <c r="AE10" s="224">
        <v>2.8853272299194526</v>
      </c>
      <c r="AF10" s="224">
        <v>2.7916875468317204</v>
      </c>
      <c r="AG10" s="224">
        <v>2.748709472020431</v>
      </c>
      <c r="AH10" s="224">
        <v>2.778946844838134</v>
      </c>
      <c r="AI10" s="225">
        <v>2.6186412439593338</v>
      </c>
    </row>
    <row r="11" spans="1:45" s="231" customFormat="1" ht="15">
      <c r="A11" s="227" t="s">
        <v>198</v>
      </c>
      <c r="B11" s="228">
        <v>126.42661246440984</v>
      </c>
      <c r="C11" s="228">
        <v>122.56917843676617</v>
      </c>
      <c r="D11" s="228">
        <v>122.59200989756988</v>
      </c>
      <c r="E11" s="228">
        <v>118.6324992090382</v>
      </c>
      <c r="F11" s="228">
        <v>122.39226682644724</v>
      </c>
      <c r="G11" s="228">
        <v>133.47227436291504</v>
      </c>
      <c r="H11" s="228">
        <v>130.42848564413768</v>
      </c>
      <c r="I11" s="228">
        <v>132.5981938463608</v>
      </c>
      <c r="J11" s="228">
        <v>137.39634042696704</v>
      </c>
      <c r="K11" s="228">
        <v>134.42790030989764</v>
      </c>
      <c r="L11" s="228">
        <v>139.76015828143866</v>
      </c>
      <c r="M11" s="228">
        <v>138.02172763798572</v>
      </c>
      <c r="N11" s="228">
        <v>148.41112037904983</v>
      </c>
      <c r="O11" s="228">
        <v>146.20926790801661</v>
      </c>
      <c r="P11" s="228">
        <v>146.62856003277639</v>
      </c>
      <c r="Q11" s="228">
        <v>144.61818078911966</v>
      </c>
      <c r="R11" s="228">
        <v>147.31167603727619</v>
      </c>
      <c r="S11" s="228">
        <v>145.23106471378611</v>
      </c>
      <c r="T11" s="228">
        <v>141.58812240774995</v>
      </c>
      <c r="U11" s="228">
        <v>119.77046447179953</v>
      </c>
      <c r="V11" s="228">
        <v>120.86340620913765</v>
      </c>
      <c r="W11" s="228">
        <v>118.94351536778409</v>
      </c>
      <c r="X11" s="228">
        <v>114.99210661554808</v>
      </c>
      <c r="Y11" s="228">
        <v>97.38046771126993</v>
      </c>
      <c r="Z11" s="228">
        <v>90.228163739299802</v>
      </c>
      <c r="AA11" s="228">
        <v>93.640316012759314</v>
      </c>
      <c r="AB11" s="228">
        <v>92.858598470203674</v>
      </c>
      <c r="AC11" s="228">
        <v>93.314760194549123</v>
      </c>
      <c r="AD11" s="228">
        <v>85.5912570751576</v>
      </c>
      <c r="AE11" s="228">
        <v>81.187621424168213</v>
      </c>
      <c r="AF11" s="228">
        <v>72.38720139007772</v>
      </c>
      <c r="AG11" s="228">
        <v>76.895465053207445</v>
      </c>
      <c r="AH11" s="228">
        <v>85.573277568099499</v>
      </c>
      <c r="AI11" s="229">
        <v>67.945464207877009</v>
      </c>
      <c r="AJ11" s="230"/>
    </row>
    <row r="12" spans="1:45">
      <c r="A12" s="214" t="s">
        <v>199</v>
      </c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U12" s="232"/>
      <c r="V12" s="232"/>
      <c r="W12" s="232"/>
      <c r="X12" s="232"/>
    </row>
    <row r="13" spans="1:45">
      <c r="A13" s="214" t="s">
        <v>200</v>
      </c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33"/>
      <c r="M13" s="233"/>
      <c r="N13" s="233"/>
      <c r="O13" s="233"/>
      <c r="P13" s="233"/>
      <c r="Q13" s="234"/>
      <c r="R13" s="233"/>
      <c r="S13" s="233"/>
      <c r="T13" s="234"/>
      <c r="U13" s="233"/>
      <c r="V13" s="235"/>
      <c r="W13" s="235"/>
      <c r="X13" s="235"/>
      <c r="Y13" s="235"/>
      <c r="Z13" s="236"/>
      <c r="AA13" s="236"/>
      <c r="AB13" s="236"/>
      <c r="AC13" s="236"/>
      <c r="AD13" s="236"/>
      <c r="AE13" s="236"/>
      <c r="AF13" s="236"/>
      <c r="AG13" s="236"/>
      <c r="AH13" s="236"/>
      <c r="AI13" s="236"/>
    </row>
    <row r="14" spans="1:45">
      <c r="B14" s="226"/>
      <c r="C14" s="226"/>
      <c r="D14" s="226"/>
      <c r="E14" s="226"/>
      <c r="F14" s="226"/>
      <c r="G14" s="226"/>
      <c r="H14" s="226"/>
      <c r="I14" s="226"/>
      <c r="J14" s="226"/>
      <c r="K14" s="226"/>
      <c r="L14" s="226"/>
      <c r="M14" s="226"/>
      <c r="N14" s="226"/>
      <c r="O14" s="226"/>
      <c r="P14" s="226"/>
      <c r="Q14" s="226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6"/>
      <c r="AH14" s="226"/>
      <c r="AI14" s="226"/>
    </row>
    <row r="15" spans="1:45" ht="17.5">
      <c r="A15" s="61" t="s">
        <v>201</v>
      </c>
      <c r="B15" s="237"/>
      <c r="C15" s="237"/>
      <c r="D15" s="237"/>
      <c r="E15" s="237"/>
      <c r="F15" s="237"/>
      <c r="G15" s="237"/>
      <c r="H15" s="237"/>
      <c r="I15" s="237"/>
      <c r="J15" s="237"/>
      <c r="K15" s="237"/>
      <c r="L15" s="237"/>
      <c r="M15" s="237"/>
      <c r="N15" s="237"/>
      <c r="O15" s="238"/>
      <c r="P15" s="238"/>
      <c r="Q15" s="238"/>
      <c r="R15" s="238"/>
      <c r="S15" s="238"/>
      <c r="T15" s="238"/>
      <c r="U15" s="238"/>
      <c r="V15" s="238"/>
      <c r="W15" s="238"/>
      <c r="X15" s="238"/>
      <c r="Y15" s="238"/>
      <c r="Z15" s="238"/>
      <c r="AA15" s="238"/>
      <c r="AB15" s="238"/>
      <c r="AC15" s="238"/>
      <c r="AD15" s="238"/>
      <c r="AE15" s="238"/>
      <c r="AF15" s="238"/>
      <c r="AG15" s="238"/>
      <c r="AH15" s="238"/>
      <c r="AI15" s="238"/>
    </row>
    <row r="16" spans="1:45">
      <c r="A16" s="453" t="s">
        <v>195</v>
      </c>
      <c r="B16" s="216">
        <v>1990</v>
      </c>
      <c r="C16" s="216">
        <v>1991</v>
      </c>
      <c r="D16" s="216">
        <v>1992</v>
      </c>
      <c r="E16" s="216">
        <v>1993</v>
      </c>
      <c r="F16" s="216">
        <v>1994</v>
      </c>
      <c r="G16" s="216">
        <v>1995</v>
      </c>
      <c r="H16" s="216">
        <v>1996</v>
      </c>
      <c r="I16" s="216">
        <v>1997</v>
      </c>
      <c r="J16" s="216">
        <v>1998</v>
      </c>
      <c r="K16" s="216">
        <v>1999</v>
      </c>
      <c r="L16" s="216">
        <v>2000</v>
      </c>
      <c r="M16" s="216">
        <v>2001</v>
      </c>
      <c r="N16" s="216">
        <v>2002</v>
      </c>
      <c r="O16" s="216">
        <v>2003</v>
      </c>
      <c r="P16" s="216">
        <v>2004</v>
      </c>
      <c r="Q16" s="216">
        <v>2005</v>
      </c>
      <c r="R16" s="216">
        <v>2006</v>
      </c>
      <c r="S16" s="216">
        <v>2007</v>
      </c>
      <c r="T16" s="216">
        <v>2008</v>
      </c>
      <c r="U16" s="216">
        <v>2009</v>
      </c>
      <c r="V16" s="216">
        <v>2010</v>
      </c>
      <c r="W16" s="216">
        <v>2011</v>
      </c>
      <c r="X16" s="216">
        <v>2012</v>
      </c>
      <c r="Y16" s="216">
        <v>2013</v>
      </c>
      <c r="Z16" s="217">
        <v>2014</v>
      </c>
      <c r="AA16" s="217">
        <v>2015</v>
      </c>
      <c r="AB16" s="217">
        <v>2016</v>
      </c>
      <c r="AC16" s="217">
        <v>2017</v>
      </c>
      <c r="AD16" s="217">
        <v>2018</v>
      </c>
      <c r="AE16" s="217">
        <v>2019</v>
      </c>
      <c r="AF16" s="217">
        <v>2020</v>
      </c>
      <c r="AG16" s="217">
        <v>2021</v>
      </c>
      <c r="AH16" s="217">
        <v>2022</v>
      </c>
      <c r="AI16" s="218">
        <v>2023</v>
      </c>
    </row>
    <row r="17" spans="1:39" ht="16">
      <c r="A17" s="454"/>
      <c r="B17" s="219" t="s">
        <v>196</v>
      </c>
      <c r="C17" s="220"/>
      <c r="D17" s="220"/>
      <c r="E17" s="220"/>
      <c r="F17" s="220"/>
      <c r="G17" s="220"/>
      <c r="H17" s="220"/>
      <c r="I17" s="220"/>
      <c r="J17" s="220"/>
      <c r="K17" s="220"/>
      <c r="L17" s="220"/>
      <c r="M17" s="220"/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220"/>
      <c r="Y17" s="220"/>
      <c r="Z17" s="221"/>
      <c r="AA17" s="221"/>
      <c r="AB17" s="221"/>
      <c r="AC17" s="221"/>
      <c r="AD17" s="221"/>
      <c r="AE17" s="221"/>
      <c r="AF17" s="221"/>
      <c r="AG17" s="221"/>
      <c r="AH17" s="221"/>
      <c r="AI17" s="222"/>
    </row>
    <row r="18" spans="1:39" ht="15.5">
      <c r="A18" s="223" t="s">
        <v>34</v>
      </c>
      <c r="B18" s="224">
        <v>0</v>
      </c>
      <c r="C18" s="224">
        <v>0</v>
      </c>
      <c r="D18" s="224">
        <v>0</v>
      </c>
      <c r="E18" s="224">
        <v>0</v>
      </c>
      <c r="F18" s="224">
        <v>0</v>
      </c>
      <c r="G18" s="224">
        <v>0</v>
      </c>
      <c r="H18" s="224">
        <v>0</v>
      </c>
      <c r="I18" s="224">
        <v>0</v>
      </c>
      <c r="J18" s="224">
        <v>0</v>
      </c>
      <c r="K18" s="224">
        <v>0</v>
      </c>
      <c r="L18" s="224">
        <v>0</v>
      </c>
      <c r="M18" s="224">
        <v>0</v>
      </c>
      <c r="N18" s="224">
        <v>0</v>
      </c>
      <c r="O18" s="224">
        <v>0</v>
      </c>
      <c r="P18" s="224">
        <v>0.30797848113209625</v>
      </c>
      <c r="Q18" s="224">
        <v>0.30797237417221623</v>
      </c>
      <c r="R18" s="224">
        <v>0.31358853669105002</v>
      </c>
      <c r="S18" s="224">
        <v>0.20600319107057175</v>
      </c>
      <c r="T18" s="224">
        <v>0.10564091088838268</v>
      </c>
      <c r="U18" s="224">
        <v>2.2396343792117079E-2</v>
      </c>
      <c r="V18" s="224">
        <v>0.13690999236926871</v>
      </c>
      <c r="W18" s="224">
        <v>0.17316929467916253</v>
      </c>
      <c r="X18" s="224">
        <v>0.13765038115165851</v>
      </c>
      <c r="Y18" s="224">
        <v>0.15329981116060765</v>
      </c>
      <c r="Z18" s="224">
        <v>0.17991254003879931</v>
      </c>
      <c r="AA18" s="224">
        <v>0.20243385951799553</v>
      </c>
      <c r="AB18" s="224">
        <v>0.20145516915328088</v>
      </c>
      <c r="AC18" s="224">
        <v>0.20320213156557898</v>
      </c>
      <c r="AD18" s="224">
        <v>0.20591314961486873</v>
      </c>
      <c r="AE18" s="224">
        <v>0.20342367392287386</v>
      </c>
      <c r="AF18" s="224">
        <v>9.8183259295941738E-2</v>
      </c>
      <c r="AG18" s="224">
        <v>0</v>
      </c>
      <c r="AH18" s="224">
        <v>0</v>
      </c>
      <c r="AI18" s="225">
        <v>0</v>
      </c>
    </row>
    <row r="19" spans="1:39" ht="15.5">
      <c r="A19" s="223" t="s">
        <v>197</v>
      </c>
      <c r="B19" s="224">
        <v>0</v>
      </c>
      <c r="C19" s="224">
        <v>0</v>
      </c>
      <c r="D19" s="224">
        <v>0</v>
      </c>
      <c r="E19" s="224">
        <v>0</v>
      </c>
      <c r="F19" s="224">
        <v>0</v>
      </c>
      <c r="G19" s="224">
        <v>0</v>
      </c>
      <c r="H19" s="224">
        <v>0</v>
      </c>
      <c r="I19" s="224">
        <v>0</v>
      </c>
      <c r="J19" s="224">
        <v>0</v>
      </c>
      <c r="K19" s="224">
        <v>0</v>
      </c>
      <c r="L19" s="224">
        <v>0</v>
      </c>
      <c r="M19" s="224">
        <v>0</v>
      </c>
      <c r="N19" s="224">
        <v>0</v>
      </c>
      <c r="O19" s="224">
        <v>0</v>
      </c>
      <c r="P19" s="224">
        <v>13.504708893087191</v>
      </c>
      <c r="Q19" s="224">
        <v>7.5815846354963981</v>
      </c>
      <c r="R19" s="224">
        <v>7.5802067576704815</v>
      </c>
      <c r="S19" s="224">
        <v>7.7782408104164205</v>
      </c>
      <c r="T19" s="224">
        <v>7.8103956850031722</v>
      </c>
      <c r="U19" s="224">
        <v>6.9289047699137285</v>
      </c>
      <c r="V19" s="224">
        <v>8.3468434076785414</v>
      </c>
      <c r="W19" s="224">
        <v>8.2432810596564465</v>
      </c>
      <c r="X19" s="224">
        <v>8.137425290318987</v>
      </c>
      <c r="Y19" s="224">
        <v>8.3111708521078285</v>
      </c>
      <c r="Z19" s="224">
        <v>7.9652068982055368</v>
      </c>
      <c r="AA19" s="224">
        <v>8.7492198064849021</v>
      </c>
      <c r="AB19" s="224">
        <v>9.0308989773193673</v>
      </c>
      <c r="AC19" s="224">
        <v>9.0796748714022613</v>
      </c>
      <c r="AD19" s="224">
        <v>8.8888557903026282</v>
      </c>
      <c r="AE19" s="224">
        <v>8.9730984174270461</v>
      </c>
      <c r="AF19" s="224">
        <v>8.8179422126046205</v>
      </c>
      <c r="AG19" s="224">
        <v>9.4402680476391936</v>
      </c>
      <c r="AH19" s="224">
        <v>8.7916464527946516</v>
      </c>
      <c r="AI19" s="225">
        <v>7.6499596966677217</v>
      </c>
    </row>
    <row r="20" spans="1:39" ht="15.5">
      <c r="A20" s="223" t="s">
        <v>39</v>
      </c>
      <c r="B20" s="224">
        <v>0</v>
      </c>
      <c r="C20" s="224">
        <v>0</v>
      </c>
      <c r="D20" s="224">
        <v>0</v>
      </c>
      <c r="E20" s="224">
        <v>0</v>
      </c>
      <c r="F20" s="224">
        <v>0</v>
      </c>
      <c r="G20" s="224">
        <v>0</v>
      </c>
      <c r="H20" s="224">
        <v>0</v>
      </c>
      <c r="I20" s="224">
        <v>0</v>
      </c>
      <c r="J20" s="224">
        <v>0</v>
      </c>
      <c r="K20" s="224">
        <v>0</v>
      </c>
      <c r="L20" s="224">
        <v>0</v>
      </c>
      <c r="M20" s="224">
        <v>0</v>
      </c>
      <c r="N20" s="224">
        <v>0</v>
      </c>
      <c r="O20" s="224">
        <v>0</v>
      </c>
      <c r="P20" s="224">
        <v>0.21739428589600074</v>
      </c>
      <c r="Q20" s="224">
        <v>0.32051322797589599</v>
      </c>
      <c r="R20" s="224">
        <v>0.1754104962477161</v>
      </c>
      <c r="S20" s="224">
        <v>0.11238939972630391</v>
      </c>
      <c r="T20" s="224">
        <v>0.15207926440268871</v>
      </c>
      <c r="U20" s="224">
        <v>0.10307728522561455</v>
      </c>
      <c r="V20" s="224">
        <v>0.16860836110662891</v>
      </c>
      <c r="W20" s="224">
        <v>0.19870752089419774</v>
      </c>
      <c r="X20" s="224">
        <v>0.73906644127998256</v>
      </c>
      <c r="Y20" s="224">
        <v>0.45630272566736441</v>
      </c>
      <c r="Z20" s="224">
        <v>0.46477232859198114</v>
      </c>
      <c r="AA20" s="224">
        <v>0.91447380954282131</v>
      </c>
      <c r="AB20" s="224">
        <v>1.1227149896692152</v>
      </c>
      <c r="AC20" s="224">
        <v>0.84574309918198276</v>
      </c>
      <c r="AD20" s="224">
        <v>0.40327751853409222</v>
      </c>
      <c r="AE20" s="224">
        <v>0.89602245008357606</v>
      </c>
      <c r="AF20" s="224">
        <v>0.57593388027593306</v>
      </c>
      <c r="AG20" s="224">
        <v>0.29055625242746874</v>
      </c>
      <c r="AH20" s="224">
        <v>0.40914933205427362</v>
      </c>
      <c r="AI20" s="225">
        <v>0.44641708512097233</v>
      </c>
    </row>
    <row r="21" spans="1:39" ht="15.5">
      <c r="A21" s="223" t="s">
        <v>85</v>
      </c>
      <c r="B21" s="224">
        <v>0</v>
      </c>
      <c r="C21" s="224">
        <v>0</v>
      </c>
      <c r="D21" s="224">
        <v>0</v>
      </c>
      <c r="E21" s="224">
        <v>0</v>
      </c>
      <c r="F21" s="224">
        <v>0</v>
      </c>
      <c r="G21" s="224">
        <v>0</v>
      </c>
      <c r="H21" s="224">
        <v>0</v>
      </c>
      <c r="I21" s="224">
        <v>0</v>
      </c>
      <c r="J21" s="224">
        <v>0</v>
      </c>
      <c r="K21" s="224">
        <v>0</v>
      </c>
      <c r="L21" s="224">
        <v>0</v>
      </c>
      <c r="M21" s="224">
        <v>0</v>
      </c>
      <c r="N21" s="224">
        <v>0</v>
      </c>
      <c r="O21" s="224">
        <v>0</v>
      </c>
      <c r="P21" s="224">
        <v>5.4320584550175965</v>
      </c>
      <c r="Q21" s="224">
        <v>4.3832302603729332</v>
      </c>
      <c r="R21" s="224">
        <v>5.997674163144822</v>
      </c>
      <c r="S21" s="224">
        <v>5.791096347045368</v>
      </c>
      <c r="T21" s="224">
        <v>5.4838072577478094</v>
      </c>
      <c r="U21" s="224">
        <v>5.7691731482104025</v>
      </c>
      <c r="V21" s="224">
        <v>4.9819422000946219</v>
      </c>
      <c r="W21" s="224">
        <v>4.6734198757285252</v>
      </c>
      <c r="X21" s="224">
        <v>3.5152672718893179</v>
      </c>
      <c r="Y21" s="224">
        <v>3.618688229960858</v>
      </c>
      <c r="Z21" s="224">
        <v>2.6690078435570221</v>
      </c>
      <c r="AA21" s="224">
        <v>2.5755777404786731</v>
      </c>
      <c r="AB21" s="224">
        <v>2.5322842421002525</v>
      </c>
      <c r="AC21" s="224">
        <v>2.4156480520208738</v>
      </c>
      <c r="AD21" s="224">
        <v>2.3826854414255774</v>
      </c>
      <c r="AE21" s="224">
        <v>2.0482170459920539</v>
      </c>
      <c r="AF21" s="224">
        <v>2.4030864554280127</v>
      </c>
      <c r="AG21" s="224">
        <v>1.7917388895650088</v>
      </c>
      <c r="AH21" s="224">
        <v>2.6856469146951198</v>
      </c>
      <c r="AI21" s="225">
        <v>2.4541846700758487</v>
      </c>
    </row>
    <row r="22" spans="1:39" ht="15.5">
      <c r="A22" s="223" t="s">
        <v>67</v>
      </c>
      <c r="B22" s="224">
        <v>0</v>
      </c>
      <c r="C22" s="224">
        <v>0</v>
      </c>
      <c r="D22" s="224">
        <v>0</v>
      </c>
      <c r="E22" s="224">
        <v>0</v>
      </c>
      <c r="F22" s="224">
        <v>0</v>
      </c>
      <c r="G22" s="224">
        <v>0</v>
      </c>
      <c r="H22" s="224">
        <v>0</v>
      </c>
      <c r="I22" s="224">
        <v>0</v>
      </c>
      <c r="J22" s="224">
        <v>0</v>
      </c>
      <c r="K22" s="224">
        <v>0</v>
      </c>
      <c r="L22" s="224">
        <v>0</v>
      </c>
      <c r="M22" s="224">
        <v>0</v>
      </c>
      <c r="N22" s="224">
        <v>0</v>
      </c>
      <c r="O22" s="224">
        <v>0</v>
      </c>
      <c r="P22" s="224">
        <v>0.84052789859999999</v>
      </c>
      <c r="Q22" s="224">
        <v>0.63598689453999979</v>
      </c>
      <c r="R22" s="224">
        <v>0.83103095124000026</v>
      </c>
      <c r="S22" s="224">
        <v>0.66630959263999978</v>
      </c>
      <c r="T22" s="224">
        <v>0.33418775277059787</v>
      </c>
      <c r="U22" s="224">
        <v>0.25951278858523219</v>
      </c>
      <c r="V22" s="224">
        <v>0.27439938693905752</v>
      </c>
      <c r="W22" s="224">
        <v>0.37056047957999994</v>
      </c>
      <c r="X22" s="224">
        <v>0.2912467870800004</v>
      </c>
      <c r="Y22" s="224">
        <v>0.37089333018000037</v>
      </c>
      <c r="Z22" s="224">
        <v>0.37908878183999972</v>
      </c>
      <c r="AA22" s="224">
        <v>0.50589816156000067</v>
      </c>
      <c r="AB22" s="224">
        <v>0.55780108380000026</v>
      </c>
      <c r="AC22" s="224">
        <v>0.60104943889933304</v>
      </c>
      <c r="AD22" s="224">
        <v>0.60946526020066782</v>
      </c>
      <c r="AE22" s="224">
        <v>0.63328720728165377</v>
      </c>
      <c r="AF22" s="224">
        <v>0.64349264920123561</v>
      </c>
      <c r="AG22" s="224">
        <v>0.56280508370020366</v>
      </c>
      <c r="AH22" s="224">
        <v>0.58738755830373623</v>
      </c>
      <c r="AI22" s="225">
        <v>0.55350367324220207</v>
      </c>
    </row>
    <row r="23" spans="1:39" ht="15">
      <c r="A23" s="227" t="s">
        <v>198</v>
      </c>
      <c r="B23" s="228">
        <v>0</v>
      </c>
      <c r="C23" s="228">
        <v>0</v>
      </c>
      <c r="D23" s="228">
        <v>0</v>
      </c>
      <c r="E23" s="228">
        <v>0</v>
      </c>
      <c r="F23" s="228">
        <v>0</v>
      </c>
      <c r="G23" s="228">
        <v>0</v>
      </c>
      <c r="H23" s="228">
        <v>0</v>
      </c>
      <c r="I23" s="228">
        <v>0</v>
      </c>
      <c r="J23" s="228">
        <v>0</v>
      </c>
      <c r="K23" s="228">
        <v>0</v>
      </c>
      <c r="L23" s="228">
        <v>0</v>
      </c>
      <c r="M23" s="228">
        <v>0</v>
      </c>
      <c r="N23" s="228">
        <v>0</v>
      </c>
      <c r="O23" s="228">
        <v>0</v>
      </c>
      <c r="P23" s="228">
        <v>20.30266801373287</v>
      </c>
      <c r="Q23" s="228">
        <v>13.229287392557438</v>
      </c>
      <c r="R23" s="228">
        <v>14.897910904994092</v>
      </c>
      <c r="S23" s="228">
        <v>14.554039340898697</v>
      </c>
      <c r="T23" s="228">
        <v>13.886110870812701</v>
      </c>
      <c r="U23" s="228">
        <v>13.083064335727101</v>
      </c>
      <c r="V23" s="228">
        <v>13.908703348188112</v>
      </c>
      <c r="W23" s="228">
        <v>13.659138230538346</v>
      </c>
      <c r="X23" s="228">
        <v>12.820656171719946</v>
      </c>
      <c r="Y23" s="228">
        <v>12.910354949076677</v>
      </c>
      <c r="Z23" s="228">
        <v>11.657988392233335</v>
      </c>
      <c r="AA23" s="228">
        <v>12.9476033775844</v>
      </c>
      <c r="AB23" s="228">
        <v>13.445154462042126</v>
      </c>
      <c r="AC23" s="228">
        <v>13.145317593070018</v>
      </c>
      <c r="AD23" s="228">
        <v>12.490197160077827</v>
      </c>
      <c r="AE23" s="228">
        <v>12.754048794707202</v>
      </c>
      <c r="AF23" s="228">
        <v>12.538638456805742</v>
      </c>
      <c r="AG23" s="228">
        <v>12.085368273331866</v>
      </c>
      <c r="AH23" s="228">
        <v>12.47383025784778</v>
      </c>
      <c r="AI23" s="229">
        <v>11.104065125106729</v>
      </c>
    </row>
    <row r="24" spans="1:39">
      <c r="A24" s="214" t="s">
        <v>202</v>
      </c>
      <c r="B24" s="232"/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32"/>
      <c r="AB24" s="232"/>
      <c r="AC24" s="232"/>
      <c r="AD24" s="232"/>
      <c r="AE24" s="232"/>
      <c r="AF24" s="232"/>
      <c r="AG24" s="232"/>
      <c r="AH24" s="232"/>
      <c r="AI24" s="232"/>
    </row>
    <row r="25" spans="1:39">
      <c r="A25" s="214" t="s">
        <v>200</v>
      </c>
      <c r="B25" s="232"/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  <c r="AA25" s="232"/>
      <c r="AB25" s="232"/>
      <c r="AC25" s="232"/>
      <c r="AD25" s="232"/>
      <c r="AE25" s="232"/>
      <c r="AF25" s="232"/>
      <c r="AG25" s="232"/>
      <c r="AH25" s="232"/>
      <c r="AI25" s="232"/>
    </row>
    <row r="26" spans="1:39"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  <c r="AA26" s="239"/>
      <c r="AB26" s="239"/>
      <c r="AC26" s="239"/>
      <c r="AD26" s="239"/>
      <c r="AE26" s="239"/>
      <c r="AF26" s="239"/>
      <c r="AG26" s="239"/>
      <c r="AH26" s="239"/>
      <c r="AI26" s="239"/>
    </row>
    <row r="27" spans="1:39">
      <c r="B27" s="232"/>
      <c r="C27" s="232"/>
      <c r="D27" s="232"/>
      <c r="E27" s="232"/>
      <c r="F27" s="232"/>
      <c r="G27" s="232"/>
      <c r="H27" s="232"/>
      <c r="I27" s="232"/>
      <c r="J27" s="232"/>
      <c r="K27" s="232"/>
      <c r="L27" s="232"/>
      <c r="M27" s="232"/>
      <c r="N27" s="232"/>
      <c r="O27" s="232"/>
    </row>
    <row r="28" spans="1:39" ht="17.5">
      <c r="A28" s="61" t="s">
        <v>203</v>
      </c>
      <c r="M28" s="232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A28" s="239"/>
      <c r="AB28" s="239"/>
      <c r="AC28" s="239"/>
      <c r="AD28" s="239"/>
      <c r="AE28" s="239"/>
      <c r="AF28" s="239"/>
      <c r="AG28" s="239"/>
      <c r="AH28" s="239"/>
      <c r="AI28" s="239"/>
    </row>
    <row r="29" spans="1:39" ht="13.9" customHeight="1">
      <c r="A29" s="453" t="s">
        <v>195</v>
      </c>
      <c r="B29" s="216">
        <v>1990</v>
      </c>
      <c r="C29" s="216">
        <v>1991</v>
      </c>
      <c r="D29" s="216">
        <v>1992</v>
      </c>
      <c r="E29" s="216">
        <v>1993</v>
      </c>
      <c r="F29" s="216">
        <v>1994</v>
      </c>
      <c r="G29" s="216">
        <v>1995</v>
      </c>
      <c r="H29" s="216">
        <v>1996</v>
      </c>
      <c r="I29" s="216">
        <v>1997</v>
      </c>
      <c r="J29" s="216">
        <v>1998</v>
      </c>
      <c r="K29" s="216">
        <v>1999</v>
      </c>
      <c r="L29" s="216">
        <v>2000</v>
      </c>
      <c r="M29" s="216">
        <v>2001</v>
      </c>
      <c r="N29" s="216">
        <v>2002</v>
      </c>
      <c r="O29" s="216">
        <v>2003</v>
      </c>
      <c r="P29" s="216">
        <v>2004</v>
      </c>
      <c r="Q29" s="216">
        <v>2005</v>
      </c>
      <c r="R29" s="216">
        <v>2006</v>
      </c>
      <c r="S29" s="216">
        <v>2007</v>
      </c>
      <c r="T29" s="216">
        <v>2008</v>
      </c>
      <c r="U29" s="216">
        <v>2009</v>
      </c>
      <c r="V29" s="216">
        <v>2010</v>
      </c>
      <c r="W29" s="216">
        <v>2011</v>
      </c>
      <c r="X29" s="216">
        <v>2012</v>
      </c>
      <c r="Y29" s="216">
        <v>2013</v>
      </c>
      <c r="Z29" s="217">
        <v>2014</v>
      </c>
      <c r="AA29" s="217">
        <v>2015</v>
      </c>
      <c r="AB29" s="217">
        <v>2016</v>
      </c>
      <c r="AC29" s="217">
        <v>2017</v>
      </c>
      <c r="AD29" s="217">
        <v>2018</v>
      </c>
      <c r="AE29" s="217">
        <v>2019</v>
      </c>
      <c r="AF29" s="217">
        <v>2020</v>
      </c>
      <c r="AG29" s="217">
        <v>2021</v>
      </c>
      <c r="AH29" s="217">
        <v>2022</v>
      </c>
      <c r="AI29" s="218">
        <v>2023</v>
      </c>
    </row>
    <row r="30" spans="1:39" ht="13.9" customHeight="1">
      <c r="A30" s="454"/>
      <c r="B30" s="219" t="s">
        <v>196</v>
      </c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20"/>
      <c r="Y30" s="220"/>
      <c r="Z30" s="221"/>
      <c r="AA30" s="221"/>
      <c r="AB30" s="221"/>
      <c r="AC30" s="221"/>
      <c r="AD30" s="221"/>
      <c r="AE30" s="221"/>
      <c r="AF30" s="221"/>
      <c r="AG30" s="221"/>
      <c r="AH30" s="221"/>
      <c r="AI30" s="222"/>
    </row>
    <row r="31" spans="1:39" ht="15.5">
      <c r="A31" s="223" t="s">
        <v>34</v>
      </c>
      <c r="B31" s="224">
        <f t="shared" ref="B31:AI36" si="0">B18+B6</f>
        <v>28.102350947760765</v>
      </c>
      <c r="C31" s="224">
        <f t="shared" si="0"/>
        <v>25.115948003604856</v>
      </c>
      <c r="D31" s="224">
        <f t="shared" si="0"/>
        <v>18.839031409633201</v>
      </c>
      <c r="E31" s="224">
        <f t="shared" si="0"/>
        <v>14.499701436399942</v>
      </c>
      <c r="F31" s="224">
        <f t="shared" si="0"/>
        <v>17.30152174158804</v>
      </c>
      <c r="G31" s="224">
        <f t="shared" si="0"/>
        <v>20.822393634109179</v>
      </c>
      <c r="H31" s="224">
        <f t="shared" si="0"/>
        <v>19.082949692268567</v>
      </c>
      <c r="I31" s="224">
        <f t="shared" si="0"/>
        <v>17.795919141412384</v>
      </c>
      <c r="J31" s="224">
        <f t="shared" si="0"/>
        <v>20.297914937391326</v>
      </c>
      <c r="K31" s="224">
        <f t="shared" si="0"/>
        <v>20.489019815571449</v>
      </c>
      <c r="L31" s="224">
        <f t="shared" si="0"/>
        <v>22.384032967862424</v>
      </c>
      <c r="M31" s="224">
        <f t="shared" si="0"/>
        <v>28.177316945463815</v>
      </c>
      <c r="N31" s="224">
        <f t="shared" si="0"/>
        <v>32.157799137451505</v>
      </c>
      <c r="O31" s="224">
        <f t="shared" si="0"/>
        <v>35.28169446024318</v>
      </c>
      <c r="P31" s="224">
        <f t="shared" si="0"/>
        <v>42.480745482660481</v>
      </c>
      <c r="Q31" s="224">
        <f t="shared" si="0"/>
        <v>40.419794764594513</v>
      </c>
      <c r="R31" s="224">
        <f t="shared" si="0"/>
        <v>40.037288867242673</v>
      </c>
      <c r="S31" s="224">
        <f t="shared" si="0"/>
        <v>40.85992547936084</v>
      </c>
      <c r="T31" s="224">
        <f t="shared" si="0"/>
        <v>40.370478464679003</v>
      </c>
      <c r="U31" s="224">
        <f t="shared" si="0"/>
        <v>36.20640901006162</v>
      </c>
      <c r="V31" s="224">
        <f t="shared" si="0"/>
        <v>35.479474455035309</v>
      </c>
      <c r="W31" s="224">
        <f t="shared" si="0"/>
        <v>39.250038479034785</v>
      </c>
      <c r="X31" s="224">
        <f t="shared" si="0"/>
        <v>42.519802017956152</v>
      </c>
      <c r="Y31" s="224">
        <f t="shared" si="0"/>
        <v>39.739328128412261</v>
      </c>
      <c r="Z31" s="224">
        <f t="shared" si="0"/>
        <v>38.265098809142522</v>
      </c>
      <c r="AA31" s="224">
        <f t="shared" si="0"/>
        <v>39.073832510679097</v>
      </c>
      <c r="AB31" s="224">
        <f t="shared" si="0"/>
        <v>32.085618205705934</v>
      </c>
      <c r="AC31" s="224">
        <f t="shared" si="0"/>
        <v>28.590347689580529</v>
      </c>
      <c r="AD31" s="224">
        <f t="shared" si="0"/>
        <v>25.386233343276569</v>
      </c>
      <c r="AE31" s="224">
        <f t="shared" si="0"/>
        <v>17.326167900842716</v>
      </c>
      <c r="AF31" s="224">
        <f t="shared" si="0"/>
        <v>12.503399541992247</v>
      </c>
      <c r="AG31" s="224">
        <f t="shared" si="0"/>
        <v>13.10731286870373</v>
      </c>
      <c r="AH31" s="224">
        <f t="shared" si="0"/>
        <v>21.07648523858181</v>
      </c>
      <c r="AI31" s="225">
        <f t="shared" si="0"/>
        <v>12.288157069315437</v>
      </c>
      <c r="AK31" s="240"/>
      <c r="AL31" s="240"/>
    </row>
    <row r="32" spans="1:39" ht="15.5">
      <c r="A32" s="223" t="s">
        <v>197</v>
      </c>
      <c r="B32" s="224">
        <f t="shared" si="0"/>
        <v>21.242487420593115</v>
      </c>
      <c r="C32" s="224">
        <f t="shared" si="0"/>
        <v>19.600765238656457</v>
      </c>
      <c r="D32" s="224">
        <f t="shared" si="0"/>
        <v>18.924255907078216</v>
      </c>
      <c r="E32" s="224">
        <f t="shared" si="0"/>
        <v>21.248079019972074</v>
      </c>
      <c r="F32" s="224">
        <f t="shared" si="0"/>
        <v>21.206571386281201</v>
      </c>
      <c r="G32" s="224">
        <f t="shared" si="0"/>
        <v>24.630156246881619</v>
      </c>
      <c r="H32" s="224">
        <f t="shared" si="0"/>
        <v>25.885077286082339</v>
      </c>
      <c r="I32" s="224">
        <f t="shared" si="0"/>
        <v>30.706597926452027</v>
      </c>
      <c r="J32" s="224">
        <f t="shared" si="0"/>
        <v>35.899578758149254</v>
      </c>
      <c r="K32" s="224">
        <f t="shared" si="0"/>
        <v>43.633913479009514</v>
      </c>
      <c r="L32" s="224">
        <f t="shared" si="0"/>
        <v>49.269990969722116</v>
      </c>
      <c r="M32" s="224">
        <f t="shared" si="0"/>
        <v>47.989108428844268</v>
      </c>
      <c r="N32" s="224">
        <f t="shared" si="0"/>
        <v>48.874768809365108</v>
      </c>
      <c r="O32" s="224">
        <f t="shared" si="0"/>
        <v>50.174591982184843</v>
      </c>
      <c r="P32" s="224">
        <f t="shared" si="0"/>
        <v>66.383064100948317</v>
      </c>
      <c r="Q32" s="224">
        <f t="shared" si="0"/>
        <v>67.365065576750354</v>
      </c>
      <c r="R32" s="224">
        <f t="shared" si="0"/>
        <v>69.196201757617914</v>
      </c>
      <c r="S32" s="224">
        <f t="shared" si="0"/>
        <v>74.637932433525535</v>
      </c>
      <c r="T32" s="224">
        <f t="shared" si="0"/>
        <v>75.419276849000269</v>
      </c>
      <c r="U32" s="224">
        <f t="shared" si="0"/>
        <v>64.562766491999952</v>
      </c>
      <c r="V32" s="224">
        <f t="shared" si="0"/>
        <v>68.071716447809663</v>
      </c>
      <c r="W32" s="224">
        <f t="shared" si="0"/>
        <v>63.798691632425744</v>
      </c>
      <c r="X32" s="224">
        <f t="shared" si="0"/>
        <v>58.184656407416426</v>
      </c>
      <c r="Y32" s="224">
        <f t="shared" si="0"/>
        <v>48.898450810188855</v>
      </c>
      <c r="Z32" s="224">
        <f t="shared" si="0"/>
        <v>43.215735100508127</v>
      </c>
      <c r="AA32" s="224">
        <f t="shared" si="0"/>
        <v>49.49212543281682</v>
      </c>
      <c r="AB32" s="224">
        <f t="shared" si="0"/>
        <v>55.747909781312785</v>
      </c>
      <c r="AC32" s="224">
        <f t="shared" si="0"/>
        <v>61.111998535460238</v>
      </c>
      <c r="AD32" s="224">
        <f t="shared" si="0"/>
        <v>56.36137951167693</v>
      </c>
      <c r="AE32" s="224">
        <f t="shared" si="0"/>
        <v>61.322323123846566</v>
      </c>
      <c r="AF32" s="224">
        <f t="shared" si="0"/>
        <v>58.504200986508941</v>
      </c>
      <c r="AG32" s="224">
        <f t="shared" si="0"/>
        <v>63.097499150512917</v>
      </c>
      <c r="AH32" s="224">
        <f t="shared" si="0"/>
        <v>61.064267839931652</v>
      </c>
      <c r="AI32" s="225">
        <f t="shared" si="0"/>
        <v>51.607842806101466</v>
      </c>
      <c r="AJ32" s="226"/>
      <c r="AK32" s="240"/>
      <c r="AL32" s="240"/>
      <c r="AM32" s="226"/>
    </row>
    <row r="33" spans="1:39" ht="15.5">
      <c r="A33" s="223" t="s">
        <v>39</v>
      </c>
      <c r="B33" s="224">
        <f t="shared" si="0"/>
        <v>6.7478123889999999</v>
      </c>
      <c r="C33" s="224">
        <f t="shared" si="0"/>
        <v>6.5197966649999994</v>
      </c>
      <c r="D33" s="224">
        <f t="shared" si="0"/>
        <v>6.213643832999999</v>
      </c>
      <c r="E33" s="224">
        <f t="shared" si="0"/>
        <v>5.9076571639999997</v>
      </c>
      <c r="F33" s="224">
        <f t="shared" si="0"/>
        <v>5.4052594300000001</v>
      </c>
      <c r="G33" s="224">
        <f t="shared" si="0"/>
        <v>6.3949679359999996</v>
      </c>
      <c r="H33" s="224">
        <f t="shared" si="0"/>
        <v>6.0890504390000002</v>
      </c>
      <c r="I33" s="224">
        <f t="shared" si="0"/>
        <v>7.1264215849999992</v>
      </c>
      <c r="J33" s="224">
        <f t="shared" si="0"/>
        <v>8.3011012400000013</v>
      </c>
      <c r="K33" s="224">
        <f t="shared" si="0"/>
        <v>7.1078100869999998</v>
      </c>
      <c r="L33" s="224">
        <f t="shared" si="0"/>
        <v>6.370664798</v>
      </c>
      <c r="M33" s="224">
        <f t="shared" si="0"/>
        <v>6.9489296380000001</v>
      </c>
      <c r="N33" s="224">
        <f t="shared" si="0"/>
        <v>6.9838866389999996</v>
      </c>
      <c r="O33" s="224">
        <f t="shared" si="0"/>
        <v>6.7547838880000004</v>
      </c>
      <c r="P33" s="224">
        <f t="shared" si="0"/>
        <v>10.025083315</v>
      </c>
      <c r="Q33" s="224">
        <f t="shared" si="0"/>
        <v>11.402131146914854</v>
      </c>
      <c r="R33" s="224">
        <f t="shared" si="0"/>
        <v>11.80570728866727</v>
      </c>
      <c r="S33" s="224">
        <f t="shared" si="0"/>
        <v>10.203833975672506</v>
      </c>
      <c r="T33" s="224">
        <f t="shared" si="0"/>
        <v>9.4792506682330409</v>
      </c>
      <c r="U33" s="224">
        <f t="shared" si="0"/>
        <v>6.050553792885176</v>
      </c>
      <c r="V33" s="224">
        <f t="shared" si="0"/>
        <v>7.9928218399884834</v>
      </c>
      <c r="W33" s="224">
        <f t="shared" si="0"/>
        <v>9.0218079640158759</v>
      </c>
      <c r="X33" s="224">
        <f t="shared" si="0"/>
        <v>8.17327583048775</v>
      </c>
      <c r="Y33" s="224">
        <f t="shared" si="0"/>
        <v>5.9007110089602435</v>
      </c>
      <c r="Z33" s="224">
        <f t="shared" si="0"/>
        <v>5.971418832176342</v>
      </c>
      <c r="AA33" s="224">
        <f t="shared" si="0"/>
        <v>4.4684446317919413</v>
      </c>
      <c r="AB33" s="224">
        <f t="shared" si="0"/>
        <v>5.707978497800192</v>
      </c>
      <c r="AC33" s="224">
        <f t="shared" si="0"/>
        <v>4.5448225070009647</v>
      </c>
      <c r="AD33" s="224">
        <f t="shared" si="0"/>
        <v>4.5078563848125439</v>
      </c>
      <c r="AE33" s="224">
        <f t="shared" si="0"/>
        <v>4.3096460440486588</v>
      </c>
      <c r="AF33" s="224">
        <f t="shared" si="0"/>
        <v>2.8755126740036538</v>
      </c>
      <c r="AG33" s="224">
        <f t="shared" si="0"/>
        <v>3.6321994841140106</v>
      </c>
      <c r="AH33" s="224">
        <f t="shared" si="0"/>
        <v>2.9571437690211528</v>
      </c>
      <c r="AI33" s="225">
        <f t="shared" si="0"/>
        <v>3.2264980001848249</v>
      </c>
      <c r="AK33" s="240"/>
      <c r="AL33" s="240"/>
    </row>
    <row r="34" spans="1:39" ht="15.5">
      <c r="A34" s="223" t="s">
        <v>85</v>
      </c>
      <c r="B34" s="224">
        <f t="shared" si="0"/>
        <v>70.207110557055969</v>
      </c>
      <c r="C34" s="224">
        <f t="shared" si="0"/>
        <v>71.205396479504856</v>
      </c>
      <c r="D34" s="224">
        <f t="shared" si="0"/>
        <v>78.526542747858471</v>
      </c>
      <c r="E34" s="224">
        <f t="shared" si="0"/>
        <v>76.881032488666193</v>
      </c>
      <c r="F34" s="224">
        <f t="shared" si="0"/>
        <v>78.348982918577988</v>
      </c>
      <c r="G34" s="224">
        <f t="shared" si="0"/>
        <v>81.414688695924241</v>
      </c>
      <c r="H34" s="224">
        <f t="shared" si="0"/>
        <v>79.111571776786789</v>
      </c>
      <c r="I34" s="224">
        <f t="shared" si="0"/>
        <v>76.6719702934964</v>
      </c>
      <c r="J34" s="224">
        <f t="shared" si="0"/>
        <v>72.437092441426458</v>
      </c>
      <c r="K34" s="224">
        <f t="shared" si="0"/>
        <v>62.342090628316662</v>
      </c>
      <c r="L34" s="224">
        <f t="shared" si="0"/>
        <v>61.229907145854121</v>
      </c>
      <c r="M34" s="224">
        <f t="shared" si="0"/>
        <v>54.218004125677631</v>
      </c>
      <c r="N34" s="224">
        <f t="shared" si="0"/>
        <v>59.719275043233225</v>
      </c>
      <c r="O34" s="224">
        <f t="shared" si="0"/>
        <v>52.261533677588602</v>
      </c>
      <c r="P34" s="224">
        <f t="shared" si="0"/>
        <v>45.545151197900466</v>
      </c>
      <c r="Q34" s="224">
        <f t="shared" si="0"/>
        <v>36.1975609876174</v>
      </c>
      <c r="R34" s="224">
        <f t="shared" si="0"/>
        <v>38.332174337822401</v>
      </c>
      <c r="S34" s="224">
        <f t="shared" si="0"/>
        <v>31.015047281345904</v>
      </c>
      <c r="T34" s="224">
        <f t="shared" si="0"/>
        <v>27.42624792899997</v>
      </c>
      <c r="U34" s="224">
        <f t="shared" si="0"/>
        <v>23.065393054170926</v>
      </c>
      <c r="V34" s="224">
        <f t="shared" si="0"/>
        <v>19.989948045279355</v>
      </c>
      <c r="W34" s="224">
        <f t="shared" si="0"/>
        <v>17.023535308660058</v>
      </c>
      <c r="X34" s="224">
        <f t="shared" si="0"/>
        <v>15.553165440740809</v>
      </c>
      <c r="Y34" s="224">
        <f t="shared" si="0"/>
        <v>12.379182280112598</v>
      </c>
      <c r="Z34" s="224">
        <f t="shared" si="0"/>
        <v>10.953847676225337</v>
      </c>
      <c r="AA34" s="224">
        <f t="shared" si="0"/>
        <v>10.075648592407386</v>
      </c>
      <c r="AB34" s="224">
        <f t="shared" si="0"/>
        <v>9.1766800126600607</v>
      </c>
      <c r="AC34" s="224">
        <f t="shared" si="0"/>
        <v>8.7201085425175684</v>
      </c>
      <c r="AD34" s="224">
        <f t="shared" si="0"/>
        <v>8.3749277680407079</v>
      </c>
      <c r="AE34" s="224">
        <f t="shared" si="0"/>
        <v>7.464918712936373</v>
      </c>
      <c r="AF34" s="224">
        <f t="shared" si="0"/>
        <v>7.6075464483456594</v>
      </c>
      <c r="AG34" s="224">
        <f t="shared" si="0"/>
        <v>5.8323072674880221</v>
      </c>
      <c r="AH34" s="224">
        <f t="shared" si="0"/>
        <v>9.5828765752708076</v>
      </c>
      <c r="AI34" s="225">
        <f>AI21+AI9</f>
        <v>8.7548865401804843</v>
      </c>
      <c r="AJ34" s="226"/>
      <c r="AK34" s="240"/>
      <c r="AL34" s="240"/>
      <c r="AM34" s="226"/>
    </row>
    <row r="35" spans="1:39" ht="15.5">
      <c r="A35" s="223" t="s">
        <v>67</v>
      </c>
      <c r="B35" s="224">
        <f t="shared" si="0"/>
        <v>0.12685115</v>
      </c>
      <c r="C35" s="224">
        <f t="shared" si="0"/>
        <v>0.12727205000000003</v>
      </c>
      <c r="D35" s="224">
        <f t="shared" si="0"/>
        <v>8.8536000000000004E-2</v>
      </c>
      <c r="E35" s="224">
        <f t="shared" si="0"/>
        <v>9.6029099999999992E-2</v>
      </c>
      <c r="F35" s="224">
        <f t="shared" si="0"/>
        <v>0.12993135</v>
      </c>
      <c r="G35" s="224">
        <f t="shared" si="0"/>
        <v>0.21006785</v>
      </c>
      <c r="H35" s="224">
        <f t="shared" si="0"/>
        <v>0.25983645</v>
      </c>
      <c r="I35" s="224">
        <f t="shared" si="0"/>
        <v>0.29728489999999996</v>
      </c>
      <c r="J35" s="224">
        <f t="shared" si="0"/>
        <v>0.46065305000000001</v>
      </c>
      <c r="K35" s="224">
        <f t="shared" si="0"/>
        <v>0.85506629999999995</v>
      </c>
      <c r="L35" s="224">
        <f t="shared" si="0"/>
        <v>0.50556240000000008</v>
      </c>
      <c r="M35" s="224">
        <f t="shared" si="0"/>
        <v>0.68836849999999994</v>
      </c>
      <c r="N35" s="224">
        <f t="shared" si="0"/>
        <v>0.67539075000000004</v>
      </c>
      <c r="O35" s="224">
        <f t="shared" si="0"/>
        <v>1.7366639000000001</v>
      </c>
      <c r="P35" s="224">
        <f t="shared" si="0"/>
        <v>2.4971839500000002</v>
      </c>
      <c r="Q35" s="224">
        <f t="shared" si="0"/>
        <v>2.4629157058</v>
      </c>
      <c r="R35" s="224">
        <f t="shared" si="0"/>
        <v>2.8382146909200006</v>
      </c>
      <c r="S35" s="224">
        <f t="shared" si="0"/>
        <v>3.0683648847800002</v>
      </c>
      <c r="T35" s="224">
        <f t="shared" si="0"/>
        <v>2.7789793676503445</v>
      </c>
      <c r="U35" s="224">
        <f t="shared" si="0"/>
        <v>2.9684064584089365</v>
      </c>
      <c r="V35" s="224">
        <f t="shared" si="0"/>
        <v>3.2381487692129607</v>
      </c>
      <c r="W35" s="224">
        <f t="shared" si="0"/>
        <v>3.5085802141859652</v>
      </c>
      <c r="X35" s="224">
        <f t="shared" si="0"/>
        <v>3.3818630906668856</v>
      </c>
      <c r="Y35" s="224">
        <f t="shared" si="0"/>
        <v>3.3731504326726403</v>
      </c>
      <c r="Z35" s="224">
        <f t="shared" si="0"/>
        <v>3.480051713480822</v>
      </c>
      <c r="AA35" s="224">
        <f t="shared" si="0"/>
        <v>3.477868222648461</v>
      </c>
      <c r="AB35" s="224">
        <f t="shared" si="0"/>
        <v>3.5855664347668199</v>
      </c>
      <c r="AC35" s="224">
        <f t="shared" si="0"/>
        <v>3.4928005130598443</v>
      </c>
      <c r="AD35" s="224">
        <f t="shared" si="0"/>
        <v>3.451057227428679</v>
      </c>
      <c r="AE35" s="224">
        <f t="shared" si="0"/>
        <v>3.5186144372011063</v>
      </c>
      <c r="AF35" s="224">
        <f t="shared" si="0"/>
        <v>3.435180196032956</v>
      </c>
      <c r="AG35" s="224">
        <f t="shared" si="0"/>
        <v>3.3115145557206347</v>
      </c>
      <c r="AH35" s="224">
        <f t="shared" si="0"/>
        <v>3.3663344031418703</v>
      </c>
      <c r="AI35" s="225">
        <f t="shared" si="0"/>
        <v>3.1721449172015359</v>
      </c>
      <c r="AK35" s="240"/>
      <c r="AL35" s="240"/>
    </row>
    <row r="36" spans="1:39" ht="15">
      <c r="A36" s="227" t="s">
        <v>198</v>
      </c>
      <c r="B36" s="228">
        <f t="shared" si="0"/>
        <v>126.42661246440984</v>
      </c>
      <c r="C36" s="228">
        <f t="shared" si="0"/>
        <v>122.56917843676617</v>
      </c>
      <c r="D36" s="228">
        <f t="shared" si="0"/>
        <v>122.59200989756988</v>
      </c>
      <c r="E36" s="228">
        <f t="shared" si="0"/>
        <v>118.6324992090382</v>
      </c>
      <c r="F36" s="228">
        <f t="shared" si="0"/>
        <v>122.39226682644724</v>
      </c>
      <c r="G36" s="228">
        <f t="shared" si="0"/>
        <v>133.47227436291504</v>
      </c>
      <c r="H36" s="228">
        <f t="shared" si="0"/>
        <v>130.42848564413768</v>
      </c>
      <c r="I36" s="228">
        <f t="shared" si="0"/>
        <v>132.5981938463608</v>
      </c>
      <c r="J36" s="228">
        <f t="shared" si="0"/>
        <v>137.39634042696704</v>
      </c>
      <c r="K36" s="228">
        <f t="shared" si="0"/>
        <v>134.42790030989764</v>
      </c>
      <c r="L36" s="228">
        <f t="shared" si="0"/>
        <v>139.76015828143866</v>
      </c>
      <c r="M36" s="228">
        <f t="shared" si="0"/>
        <v>138.02172763798572</v>
      </c>
      <c r="N36" s="228">
        <f t="shared" si="0"/>
        <v>148.41112037904983</v>
      </c>
      <c r="O36" s="228">
        <f t="shared" si="0"/>
        <v>146.20926790801661</v>
      </c>
      <c r="P36" s="228">
        <f t="shared" si="0"/>
        <v>166.93122804650926</v>
      </c>
      <c r="Q36" s="228">
        <f t="shared" si="0"/>
        <v>157.8474681816771</v>
      </c>
      <c r="R36" s="228">
        <f t="shared" si="0"/>
        <v>162.20958694227028</v>
      </c>
      <c r="S36" s="228">
        <f t="shared" si="0"/>
        <v>159.78510405468481</v>
      </c>
      <c r="T36" s="228">
        <f t="shared" si="0"/>
        <v>155.47423327856265</v>
      </c>
      <c r="U36" s="228">
        <f t="shared" si="0"/>
        <v>132.85352880752663</v>
      </c>
      <c r="V36" s="228">
        <f t="shared" si="0"/>
        <v>134.77210955732576</v>
      </c>
      <c r="W36" s="228">
        <f t="shared" si="0"/>
        <v>132.60265359832243</v>
      </c>
      <c r="X36" s="228">
        <f t="shared" si="0"/>
        <v>127.81276278726803</v>
      </c>
      <c r="Y36" s="228">
        <f t="shared" si="0"/>
        <v>110.29082266034661</v>
      </c>
      <c r="Z36" s="228">
        <f t="shared" si="0"/>
        <v>101.88615213153314</v>
      </c>
      <c r="AA36" s="228">
        <f t="shared" si="0"/>
        <v>106.58791939034371</v>
      </c>
      <c r="AB36" s="228">
        <f t="shared" si="0"/>
        <v>106.3037529322458</v>
      </c>
      <c r="AC36" s="228">
        <f t="shared" si="0"/>
        <v>106.46007778761914</v>
      </c>
      <c r="AD36" s="228">
        <f t="shared" si="0"/>
        <v>98.081454235235427</v>
      </c>
      <c r="AE36" s="228">
        <f t="shared" si="0"/>
        <v>93.941670218875416</v>
      </c>
      <c r="AF36" s="228">
        <f t="shared" si="0"/>
        <v>84.925839846883463</v>
      </c>
      <c r="AG36" s="228">
        <f t="shared" si="0"/>
        <v>88.980833326539312</v>
      </c>
      <c r="AH36" s="228">
        <f t="shared" si="0"/>
        <v>98.047107825947279</v>
      </c>
      <c r="AI36" s="229">
        <f t="shared" si="0"/>
        <v>79.049529332983738</v>
      </c>
      <c r="AK36" s="240"/>
      <c r="AL36" s="240"/>
    </row>
    <row r="37" spans="1:39">
      <c r="A37" s="214" t="s">
        <v>200</v>
      </c>
    </row>
    <row r="38" spans="1:39">
      <c r="B38" s="240"/>
      <c r="C38" s="240"/>
      <c r="D38" s="240"/>
      <c r="E38" s="240"/>
      <c r="F38" s="240"/>
      <c r="G38" s="240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  <c r="AA38" s="240"/>
      <c r="AB38" s="240"/>
      <c r="AC38" s="240"/>
      <c r="AD38" s="240"/>
      <c r="AE38" s="240"/>
      <c r="AF38" s="240"/>
      <c r="AG38" s="240"/>
      <c r="AH38" s="240"/>
      <c r="AI38" s="240"/>
    </row>
    <row r="39" spans="1:39">
      <c r="AH39" s="240"/>
      <c r="AI39" s="240"/>
    </row>
    <row r="40" spans="1:39" ht="17.5">
      <c r="A40" s="61" t="s">
        <v>204</v>
      </c>
      <c r="B40" s="240"/>
      <c r="C40" s="240"/>
      <c r="D40" s="240"/>
      <c r="E40" s="240"/>
      <c r="F40" s="240"/>
      <c r="G40" s="240"/>
      <c r="H40" s="240"/>
      <c r="I40" s="240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240"/>
      <c r="X40" s="240"/>
      <c r="Y40" s="240"/>
      <c r="Z40" s="240"/>
      <c r="AA40" s="240"/>
      <c r="AB40" s="241"/>
      <c r="AC40" s="241"/>
      <c r="AD40" s="241"/>
      <c r="AE40" s="241"/>
      <c r="AF40" s="241"/>
      <c r="AG40" s="241"/>
      <c r="AH40" s="241"/>
      <c r="AI40" s="241"/>
      <c r="AJ40" s="241"/>
      <c r="AK40" s="241"/>
      <c r="AL40" s="241"/>
    </row>
    <row r="41" spans="1:39">
      <c r="A41" s="455"/>
      <c r="B41" s="242">
        <v>1990</v>
      </c>
      <c r="C41" s="242">
        <v>1991</v>
      </c>
      <c r="D41" s="242">
        <v>1992</v>
      </c>
      <c r="E41" s="242">
        <v>1993</v>
      </c>
      <c r="F41" s="242">
        <v>1994</v>
      </c>
      <c r="G41" s="242">
        <v>1995</v>
      </c>
      <c r="H41" s="242">
        <v>1996</v>
      </c>
      <c r="I41" s="242">
        <v>1997</v>
      </c>
      <c r="J41" s="242">
        <v>1998</v>
      </c>
      <c r="K41" s="242">
        <v>1999</v>
      </c>
      <c r="L41" s="242">
        <v>2000</v>
      </c>
      <c r="M41" s="242">
        <v>2001</v>
      </c>
      <c r="N41" s="242">
        <v>2002</v>
      </c>
      <c r="O41" s="242">
        <v>2003</v>
      </c>
      <c r="P41" s="242">
        <v>2004</v>
      </c>
      <c r="Q41" s="242">
        <v>2005</v>
      </c>
      <c r="R41" s="242">
        <v>2006</v>
      </c>
      <c r="S41" s="242">
        <v>2007</v>
      </c>
      <c r="T41" s="242">
        <v>2008</v>
      </c>
      <c r="U41" s="242">
        <v>2009</v>
      </c>
      <c r="V41" s="242">
        <v>2010</v>
      </c>
      <c r="W41" s="242">
        <v>2011</v>
      </c>
      <c r="X41" s="242">
        <v>2012</v>
      </c>
      <c r="Y41" s="242">
        <v>2013</v>
      </c>
      <c r="Z41" s="243">
        <v>2014</v>
      </c>
      <c r="AA41" s="243">
        <v>2015</v>
      </c>
      <c r="AB41" s="243">
        <v>2016</v>
      </c>
      <c r="AC41" s="243">
        <v>2017</v>
      </c>
      <c r="AD41" s="243">
        <v>2018</v>
      </c>
      <c r="AE41" s="243">
        <v>2019</v>
      </c>
      <c r="AF41" s="243">
        <v>2020</v>
      </c>
      <c r="AG41" s="243">
        <v>2021</v>
      </c>
      <c r="AH41" s="243">
        <v>2022</v>
      </c>
      <c r="AI41" s="244">
        <v>2023</v>
      </c>
      <c r="AJ41" s="241"/>
      <c r="AK41" s="241"/>
      <c r="AL41" s="241"/>
    </row>
    <row r="42" spans="1:39" ht="16">
      <c r="A42" s="456"/>
      <c r="B42" s="219" t="s">
        <v>196</v>
      </c>
      <c r="C42" s="220"/>
      <c r="D42" s="220"/>
      <c r="E42" s="220"/>
      <c r="F42" s="220"/>
      <c r="G42" s="220"/>
      <c r="H42" s="220"/>
      <c r="I42" s="220"/>
      <c r="J42" s="220"/>
      <c r="K42" s="220"/>
      <c r="L42" s="220"/>
      <c r="M42" s="220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220"/>
      <c r="Y42" s="220"/>
      <c r="Z42" s="221"/>
      <c r="AA42" s="221"/>
      <c r="AB42" s="221"/>
      <c r="AC42" s="221"/>
      <c r="AD42" s="221"/>
      <c r="AE42" s="221"/>
      <c r="AF42" s="221"/>
      <c r="AG42" s="221"/>
      <c r="AH42" s="221"/>
      <c r="AI42" s="222"/>
      <c r="AJ42" s="241"/>
      <c r="AK42" s="241"/>
      <c r="AL42" s="241"/>
    </row>
    <row r="43" spans="1:39">
      <c r="A43" s="245" t="s">
        <v>367</v>
      </c>
      <c r="B43" s="246">
        <v>126.42661246440984</v>
      </c>
      <c r="C43" s="246">
        <v>122.56917843676617</v>
      </c>
      <c r="D43" s="246">
        <v>122.59200989756988</v>
      </c>
      <c r="E43" s="246">
        <v>118.6324992090382</v>
      </c>
      <c r="F43" s="246">
        <v>122.39226682644724</v>
      </c>
      <c r="G43" s="246">
        <v>133.47227436291504</v>
      </c>
      <c r="H43" s="246">
        <v>130.42848564413768</v>
      </c>
      <c r="I43" s="246">
        <v>132.5981938463608</v>
      </c>
      <c r="J43" s="246">
        <v>137.39634042696704</v>
      </c>
      <c r="K43" s="246">
        <v>134.42790030989764</v>
      </c>
      <c r="L43" s="246">
        <v>139.76015828143866</v>
      </c>
      <c r="M43" s="246">
        <v>138.02172763798572</v>
      </c>
      <c r="N43" s="246">
        <v>148.41112037904983</v>
      </c>
      <c r="O43" s="246">
        <v>146.20926790801661</v>
      </c>
      <c r="P43" s="246">
        <v>146.62856003277639</v>
      </c>
      <c r="Q43" s="246">
        <v>144.61818078911966</v>
      </c>
      <c r="R43" s="246">
        <v>147.31167603727619</v>
      </c>
      <c r="S43" s="246">
        <v>145.23106471378611</v>
      </c>
      <c r="T43" s="246">
        <v>141.58812240774995</v>
      </c>
      <c r="U43" s="246">
        <v>119.77046447179953</v>
      </c>
      <c r="V43" s="246">
        <v>120.86340620913765</v>
      </c>
      <c r="W43" s="246">
        <v>118.94351536778409</v>
      </c>
      <c r="X43" s="246">
        <v>114.99210661554808</v>
      </c>
      <c r="Y43" s="246">
        <v>97.38046771126993</v>
      </c>
      <c r="Z43" s="246">
        <v>90.228163739299802</v>
      </c>
      <c r="AA43" s="246">
        <v>93.640316012759314</v>
      </c>
      <c r="AB43" s="246">
        <v>92.858598470203674</v>
      </c>
      <c r="AC43" s="246">
        <v>93.314760194549123</v>
      </c>
      <c r="AD43" s="246">
        <v>85.5912570751576</v>
      </c>
      <c r="AE43" s="246">
        <v>81.187621424168213</v>
      </c>
      <c r="AF43" s="246">
        <v>72.38720139007772</v>
      </c>
      <c r="AG43" s="246">
        <v>76.895465053207445</v>
      </c>
      <c r="AH43" s="246">
        <v>85.573277568099499</v>
      </c>
      <c r="AI43" s="247">
        <v>67.945464207877009</v>
      </c>
      <c r="AJ43" s="241"/>
      <c r="AK43" s="241"/>
      <c r="AL43" s="241"/>
    </row>
    <row r="44" spans="1:39">
      <c r="A44" s="245" t="s">
        <v>368</v>
      </c>
      <c r="B44" s="224">
        <v>24.75845480079812</v>
      </c>
      <c r="C44" s="224">
        <v>32.273838347599792</v>
      </c>
      <c r="D44" s="224">
        <v>31.768278226954596</v>
      </c>
      <c r="E44" s="224">
        <v>30.792646280247702</v>
      </c>
      <c r="F44" s="224">
        <v>32.802581248705998</v>
      </c>
      <c r="G44" s="224">
        <v>28.368750788756373</v>
      </c>
      <c r="H44" s="224">
        <v>31.353799811595433</v>
      </c>
      <c r="I44" s="224">
        <v>30.79436550277552</v>
      </c>
      <c r="J44" s="224">
        <v>31.090801245268214</v>
      </c>
      <c r="K44" s="224">
        <v>33.572834423226006</v>
      </c>
      <c r="L44" s="224">
        <v>32.665526401660287</v>
      </c>
      <c r="M44" s="224">
        <v>34.710959022615917</v>
      </c>
      <c r="N44" s="224">
        <v>31.387841927419505</v>
      </c>
      <c r="O44" s="224">
        <v>28.884143584345178</v>
      </c>
      <c r="P44" s="224">
        <v>32.989471903807136</v>
      </c>
      <c r="Q44" s="224">
        <v>28.448659338563573</v>
      </c>
      <c r="R44" s="224">
        <v>29.25711886258431</v>
      </c>
      <c r="S44" s="224">
        <v>26.827481204520538</v>
      </c>
      <c r="T44" s="224">
        <v>32.365750691034599</v>
      </c>
      <c r="U44" s="224">
        <v>37.965877666647934</v>
      </c>
      <c r="V44" s="224">
        <v>42.08544556971458</v>
      </c>
      <c r="W44" s="224">
        <v>45.499189367447016</v>
      </c>
      <c r="X44" s="224">
        <v>51.902167310620307</v>
      </c>
      <c r="Y44" s="224">
        <v>62.276750794863709</v>
      </c>
      <c r="Z44" s="224">
        <v>69.45298533138083</v>
      </c>
      <c r="AA44" s="224">
        <v>59.268081883531522</v>
      </c>
      <c r="AB44" s="224">
        <v>55.97984838021592</v>
      </c>
      <c r="AC44" s="224">
        <v>51.189228899773973</v>
      </c>
      <c r="AD44" s="224">
        <v>56.655264599650174</v>
      </c>
      <c r="AE44" s="224">
        <v>53.585181811555209</v>
      </c>
      <c r="AF44" s="224">
        <v>52.510167825281655</v>
      </c>
      <c r="AG44" s="224">
        <v>52.60415328843478</v>
      </c>
      <c r="AH44" s="224">
        <v>47.524799534766998</v>
      </c>
      <c r="AI44" s="225">
        <v>53.068550687689005</v>
      </c>
      <c r="AJ44" s="241"/>
      <c r="AK44" s="241"/>
      <c r="AL44" s="241"/>
    </row>
    <row r="45" spans="1:39">
      <c r="A45" s="245" t="s">
        <v>369</v>
      </c>
      <c r="B45" s="224">
        <v>151.18506726520798</v>
      </c>
      <c r="C45" s="224">
        <v>154.84301678436594</v>
      </c>
      <c r="D45" s="224">
        <v>154.36028812452449</v>
      </c>
      <c r="E45" s="224">
        <v>149.42514548928588</v>
      </c>
      <c r="F45" s="224">
        <v>155.19484807515323</v>
      </c>
      <c r="G45" s="224">
        <v>161.8410251516714</v>
      </c>
      <c r="H45" s="224">
        <v>161.78228545573313</v>
      </c>
      <c r="I45" s="224">
        <v>163.39255934913629</v>
      </c>
      <c r="J45" s="224">
        <v>168.48714167223528</v>
      </c>
      <c r="K45" s="224">
        <v>168.00073473312366</v>
      </c>
      <c r="L45" s="224">
        <v>172.42568468309895</v>
      </c>
      <c r="M45" s="224">
        <v>172.73268666060164</v>
      </c>
      <c r="N45" s="224">
        <v>179.79896230646932</v>
      </c>
      <c r="O45" s="224">
        <v>175.09341149236181</v>
      </c>
      <c r="P45" s="224">
        <v>179.61803193658352</v>
      </c>
      <c r="Q45" s="224">
        <v>173.06684012768324</v>
      </c>
      <c r="R45" s="224">
        <v>176.56879489986053</v>
      </c>
      <c r="S45" s="224">
        <v>172.05854591830663</v>
      </c>
      <c r="T45" s="224">
        <v>173.9538730987845</v>
      </c>
      <c r="U45" s="224">
        <v>157.73634213844747</v>
      </c>
      <c r="V45" s="224">
        <v>162.94885177885223</v>
      </c>
      <c r="W45" s="224">
        <v>164.4427047352311</v>
      </c>
      <c r="X45" s="224">
        <v>166.89427392616838</v>
      </c>
      <c r="Y45" s="224">
        <v>159.65721850613366</v>
      </c>
      <c r="Z45" s="224">
        <v>159.68114907068065</v>
      </c>
      <c r="AA45" s="224">
        <v>152.90839789629086</v>
      </c>
      <c r="AB45" s="224">
        <v>148.83844685041961</v>
      </c>
      <c r="AC45" s="224">
        <v>144.50398909432309</v>
      </c>
      <c r="AD45" s="224">
        <v>142.24652167480778</v>
      </c>
      <c r="AE45" s="224">
        <v>134.77280323572344</v>
      </c>
      <c r="AF45" s="224">
        <v>124.89736921535938</v>
      </c>
      <c r="AG45" s="224">
        <v>129.49961834164219</v>
      </c>
      <c r="AH45" s="224">
        <v>133.09807710286648</v>
      </c>
      <c r="AI45" s="225">
        <v>121.01401489556601</v>
      </c>
      <c r="AJ45" s="241"/>
      <c r="AK45" s="241"/>
      <c r="AL45" s="241"/>
    </row>
    <row r="46" spans="1:39">
      <c r="AB46" s="241"/>
      <c r="AC46" s="241"/>
      <c r="AD46" s="241"/>
      <c r="AE46" s="241"/>
      <c r="AF46" s="241"/>
      <c r="AG46" s="241"/>
      <c r="AH46" s="241"/>
      <c r="AI46" s="241"/>
      <c r="AJ46" s="241"/>
      <c r="AK46" s="241"/>
      <c r="AL46" s="241"/>
    </row>
    <row r="48" spans="1:39"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</row>
    <row r="49" spans="28:38">
      <c r="AB49" s="248"/>
      <c r="AC49" s="248"/>
      <c r="AD49" s="248"/>
      <c r="AE49" s="248"/>
      <c r="AF49" s="248"/>
      <c r="AG49" s="248"/>
      <c r="AH49" s="248"/>
      <c r="AI49" s="248"/>
      <c r="AJ49" s="248"/>
      <c r="AK49" s="248"/>
      <c r="AL49" s="248"/>
    </row>
    <row r="50" spans="28:38">
      <c r="AB50" s="248"/>
      <c r="AC50" s="248"/>
      <c r="AD50" s="248"/>
      <c r="AE50" s="248"/>
      <c r="AF50" s="248"/>
      <c r="AG50" s="248"/>
      <c r="AH50" s="248"/>
      <c r="AI50" s="248"/>
      <c r="AJ50" s="248"/>
      <c r="AK50" s="248"/>
      <c r="AL50" s="248"/>
    </row>
    <row r="51" spans="28:38">
      <c r="AB51" s="248"/>
      <c r="AC51" s="248"/>
      <c r="AD51" s="248"/>
      <c r="AE51" s="248"/>
      <c r="AF51" s="248"/>
      <c r="AG51" s="248"/>
      <c r="AH51" s="248"/>
      <c r="AI51" s="248"/>
      <c r="AJ51" s="248"/>
      <c r="AK51" s="248"/>
      <c r="AL51" s="248"/>
    </row>
    <row r="52" spans="28:38">
      <c r="AB52" s="248"/>
      <c r="AC52" s="248"/>
      <c r="AD52" s="248"/>
      <c r="AE52" s="248"/>
      <c r="AF52" s="248"/>
      <c r="AG52" s="248"/>
      <c r="AH52" s="248"/>
      <c r="AI52" s="248"/>
      <c r="AJ52" s="248"/>
      <c r="AK52" s="248"/>
      <c r="AL52" s="248"/>
    </row>
    <row r="53" spans="28:38">
      <c r="AB53" s="248"/>
      <c r="AC53" s="248"/>
      <c r="AD53" s="248"/>
      <c r="AE53" s="248"/>
      <c r="AF53" s="248"/>
      <c r="AG53" s="248"/>
      <c r="AH53" s="248"/>
      <c r="AI53" s="248"/>
      <c r="AJ53" s="248"/>
      <c r="AK53" s="248"/>
      <c r="AL53" s="248"/>
    </row>
  </sheetData>
  <mergeCells count="4">
    <mergeCell ref="A4:A5"/>
    <mergeCell ref="A16:A17"/>
    <mergeCell ref="A29:A30"/>
    <mergeCell ref="A41:A42"/>
  </mergeCells>
  <hyperlinks>
    <hyperlink ref="A1" location="Indice!A1" display="Torna indietro" xr:uid="{D2285C3A-F735-40C6-8363-48A48BBD4C21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0F386-3635-4D6D-A1F7-BEAF88221F23}">
  <dimension ref="A1:B23"/>
  <sheetViews>
    <sheetView showGridLines="0" workbookViewId="0">
      <selection activeCell="A11" sqref="A11"/>
    </sheetView>
  </sheetViews>
  <sheetFormatPr defaultRowHeight="14.5"/>
  <sheetData>
    <row r="1" spans="1:2" ht="15.5">
      <c r="A1" s="8" t="s">
        <v>30</v>
      </c>
      <c r="B1" s="8"/>
    </row>
    <row r="23" spans="1:1" ht="15.5">
      <c r="A23" s="249" t="s">
        <v>205</v>
      </c>
    </row>
  </sheetData>
  <hyperlinks>
    <hyperlink ref="A1" location="Indice!A1" display="Torna indietro" xr:uid="{C8D36E61-3714-4346-95E8-075F7FE5907B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40A5F-9B09-4B28-8D31-F8E26361D703}">
  <dimension ref="A1:B56"/>
  <sheetViews>
    <sheetView showGridLines="0" zoomScale="85" zoomScaleNormal="85" workbookViewId="0">
      <selection activeCell="A11" sqref="A11"/>
    </sheetView>
  </sheetViews>
  <sheetFormatPr defaultRowHeight="14.5"/>
  <sheetData>
    <row r="1" spans="1:2" ht="15.5">
      <c r="A1" s="8" t="s">
        <v>30</v>
      </c>
      <c r="B1" s="8"/>
    </row>
    <row r="56" spans="1:1" ht="15.5">
      <c r="A56" s="249" t="s">
        <v>206</v>
      </c>
    </row>
  </sheetData>
  <hyperlinks>
    <hyperlink ref="A1" location="Indice!A1" display="Torna indietro" xr:uid="{B7BD8947-9F25-4C41-9868-D877B6C4580C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17F5E-6340-4542-8EF7-0688F4E3B920}">
  <dimension ref="A1:AV63"/>
  <sheetViews>
    <sheetView showGridLines="0" zoomScaleNormal="100" workbookViewId="0">
      <selection activeCell="A11" sqref="A11"/>
    </sheetView>
  </sheetViews>
  <sheetFormatPr defaultColWidth="9.26953125" defaultRowHeight="15.5"/>
  <cols>
    <col min="1" max="1" width="24.26953125" style="9" customWidth="1"/>
    <col min="2" max="2" width="10" style="9" bestFit="1" customWidth="1"/>
    <col min="3" max="6" width="10" style="9" hidden="1" customWidth="1"/>
    <col min="7" max="7" width="10" style="9" bestFit="1" customWidth="1"/>
    <col min="8" max="11" width="10" style="9" hidden="1" customWidth="1"/>
    <col min="12" max="12" width="10" style="9" bestFit="1" customWidth="1"/>
    <col min="13" max="16" width="10" style="9" hidden="1" customWidth="1"/>
    <col min="17" max="17" width="9.54296875" style="9" bestFit="1" customWidth="1"/>
    <col min="18" max="21" width="8.7265625" style="9" hidden="1" customWidth="1"/>
    <col min="22" max="22" width="9.54296875" style="9" bestFit="1" customWidth="1"/>
    <col min="23" max="25" width="8.7265625" style="9" hidden="1" customWidth="1"/>
    <col min="26" max="26" width="8.7265625" style="108" hidden="1" customWidth="1"/>
    <col min="27" max="27" width="9.54296875" style="108" bestFit="1" customWidth="1"/>
    <col min="28" max="33" width="10" style="108" bestFit="1" customWidth="1"/>
    <col min="34" max="35" width="9.26953125" style="9"/>
    <col min="36" max="36" width="10.26953125" style="9" bestFit="1" customWidth="1"/>
    <col min="37" max="37" width="9.26953125" style="9"/>
    <col min="38" max="38" width="13.453125" style="9" bestFit="1" customWidth="1"/>
    <col min="39" max="39" width="12.54296875" style="9" customWidth="1"/>
    <col min="40" max="42" width="9.26953125" style="9"/>
    <col min="43" max="43" width="12.7265625" style="9" bestFit="1" customWidth="1"/>
    <col min="44" max="16384" width="9.26953125" style="9"/>
  </cols>
  <sheetData>
    <row r="1" spans="1:34">
      <c r="A1" s="8" t="s">
        <v>30</v>
      </c>
      <c r="B1" s="8"/>
    </row>
    <row r="3" spans="1:34" s="6" customFormat="1">
      <c r="A3" s="250" t="s">
        <v>207</v>
      </c>
      <c r="Z3" s="251"/>
      <c r="AA3" s="251"/>
      <c r="AB3" s="251"/>
      <c r="AC3" s="251"/>
      <c r="AD3" s="251"/>
      <c r="AE3" s="251"/>
      <c r="AF3" s="251"/>
      <c r="AG3" s="251"/>
    </row>
    <row r="4" spans="1:34" s="6" customFormat="1">
      <c r="A4" s="457" t="s">
        <v>195</v>
      </c>
      <c r="B4" s="63">
        <v>1990</v>
      </c>
      <c r="C4" s="63">
        <v>1991</v>
      </c>
      <c r="D4" s="63">
        <v>1992</v>
      </c>
      <c r="E4" s="63">
        <v>1993</v>
      </c>
      <c r="F4" s="63">
        <v>1994</v>
      </c>
      <c r="G4" s="63">
        <v>1995</v>
      </c>
      <c r="H4" s="63">
        <v>1996</v>
      </c>
      <c r="I4" s="63">
        <v>1997</v>
      </c>
      <c r="J4" s="63">
        <v>1998</v>
      </c>
      <c r="K4" s="63">
        <v>1999</v>
      </c>
      <c r="L4" s="63">
        <v>2000</v>
      </c>
      <c r="M4" s="63">
        <v>2001</v>
      </c>
      <c r="N4" s="63">
        <v>2002</v>
      </c>
      <c r="O4" s="63">
        <v>2003</v>
      </c>
      <c r="P4" s="63">
        <v>2004</v>
      </c>
      <c r="Q4" s="63">
        <v>2005</v>
      </c>
      <c r="R4" s="63">
        <v>2006</v>
      </c>
      <c r="S4" s="63">
        <v>2007</v>
      </c>
      <c r="T4" s="63">
        <v>2008</v>
      </c>
      <c r="U4" s="63">
        <v>2009</v>
      </c>
      <c r="V4" s="63">
        <v>2010</v>
      </c>
      <c r="W4" s="63">
        <v>2011</v>
      </c>
      <c r="X4" s="63">
        <v>2012</v>
      </c>
      <c r="Y4" s="63">
        <v>2013</v>
      </c>
      <c r="Z4" s="63">
        <v>2014</v>
      </c>
      <c r="AA4" s="63">
        <v>2015</v>
      </c>
      <c r="AB4" s="63">
        <v>2016</v>
      </c>
      <c r="AC4" s="63">
        <v>2017</v>
      </c>
      <c r="AD4" s="63">
        <v>2018</v>
      </c>
      <c r="AE4" s="63">
        <v>2019</v>
      </c>
      <c r="AF4" s="63">
        <v>2020</v>
      </c>
      <c r="AG4" s="63">
        <v>2021</v>
      </c>
      <c r="AH4" s="63">
        <v>2022</v>
      </c>
    </row>
    <row r="5" spans="1:34" s="6" customFormat="1" ht="18">
      <c r="A5" s="458"/>
      <c r="B5" s="65" t="s">
        <v>208</v>
      </c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</row>
    <row r="6" spans="1:34" s="6" customFormat="1">
      <c r="A6" s="223" t="s">
        <v>34</v>
      </c>
      <c r="B6" s="252">
        <v>876.910504813579</v>
      </c>
      <c r="C6" s="252">
        <v>881.04493645788239</v>
      </c>
      <c r="D6" s="252">
        <v>882.22494191407702</v>
      </c>
      <c r="E6" s="252">
        <v>870.3824621165702</v>
      </c>
      <c r="F6" s="252">
        <v>871.34980568030005</v>
      </c>
      <c r="G6" s="252">
        <v>863.21174173406769</v>
      </c>
      <c r="H6" s="252">
        <v>864.26402591796057</v>
      </c>
      <c r="I6" s="252">
        <v>867.33205679951175</v>
      </c>
      <c r="J6" s="252">
        <v>870.74406663769582</v>
      </c>
      <c r="K6" s="252">
        <v>860.44934552206655</v>
      </c>
      <c r="L6" s="252">
        <v>852.01099908124331</v>
      </c>
      <c r="M6" s="252">
        <v>888.03394092227597</v>
      </c>
      <c r="N6" s="252">
        <v>907.20791992133331</v>
      </c>
      <c r="O6" s="252">
        <v>909.0174544673996</v>
      </c>
      <c r="P6" s="252">
        <v>926.50746960605431</v>
      </c>
      <c r="Q6" s="252">
        <v>919.86301040038461</v>
      </c>
      <c r="R6" s="252">
        <v>898.57581152819705</v>
      </c>
      <c r="S6" s="252">
        <v>921.60269241366939</v>
      </c>
      <c r="T6" s="252">
        <v>934.7872152861047</v>
      </c>
      <c r="U6" s="252">
        <v>910.39956186582276</v>
      </c>
      <c r="V6" s="252">
        <v>889.47914790018706</v>
      </c>
      <c r="W6" s="252">
        <v>873.69470071894693</v>
      </c>
      <c r="X6" s="252">
        <v>862.45307697388535</v>
      </c>
      <c r="Y6" s="252">
        <v>877.65336236047153</v>
      </c>
      <c r="Z6" s="252">
        <v>876.4342238953144</v>
      </c>
      <c r="AA6" s="252">
        <v>899.77381817586729</v>
      </c>
      <c r="AB6" s="252">
        <v>895.42888298184539</v>
      </c>
      <c r="AC6" s="252">
        <v>870.03937835503643</v>
      </c>
      <c r="AD6" s="252">
        <v>884.45511791307888</v>
      </c>
      <c r="AE6" s="252">
        <v>908.87712567892527</v>
      </c>
      <c r="AF6" s="252">
        <v>927.18176589332518</v>
      </c>
      <c r="AG6" s="252">
        <v>934.77312959760673</v>
      </c>
      <c r="AH6" s="252">
        <v>932.31341784665949</v>
      </c>
    </row>
    <row r="7" spans="1:34" s="6" customFormat="1">
      <c r="A7" s="223" t="s">
        <v>209</v>
      </c>
      <c r="B7" s="252">
        <v>534.95397568795761</v>
      </c>
      <c r="C7" s="252">
        <v>539.34195252480492</v>
      </c>
      <c r="D7" s="252">
        <v>533.4382655056437</v>
      </c>
      <c r="E7" s="252">
        <v>531.69379225713976</v>
      </c>
      <c r="F7" s="252">
        <v>519.71795378593276</v>
      </c>
      <c r="G7" s="252">
        <v>524.0681783667734</v>
      </c>
      <c r="H7" s="252">
        <v>515.73145157662407</v>
      </c>
      <c r="I7" s="252">
        <v>500.98050228332801</v>
      </c>
      <c r="J7" s="252">
        <v>506.4624629057638</v>
      </c>
      <c r="K7" s="252">
        <v>501.63725646401616</v>
      </c>
      <c r="L7" s="252">
        <v>486.08909796489854</v>
      </c>
      <c r="M7" s="252">
        <v>460.60332025285436</v>
      </c>
      <c r="N7" s="252">
        <v>491.62962093155176</v>
      </c>
      <c r="O7" s="252">
        <v>427.74223563469059</v>
      </c>
      <c r="P7" s="252">
        <v>407.47090636478202</v>
      </c>
      <c r="Q7" s="252">
        <v>400.53625681370426</v>
      </c>
      <c r="R7" s="252">
        <v>389.78025516354774</v>
      </c>
      <c r="S7" s="252">
        <v>387.26486770383269</v>
      </c>
      <c r="T7" s="252">
        <v>391.48799843886928</v>
      </c>
      <c r="U7" s="252">
        <v>391.348017839916</v>
      </c>
      <c r="V7" s="252">
        <v>391.03106741154971</v>
      </c>
      <c r="W7" s="252">
        <v>384.33883950500388</v>
      </c>
      <c r="X7" s="252">
        <v>387.78837684033346</v>
      </c>
      <c r="Y7" s="252">
        <v>372.78582123158009</v>
      </c>
      <c r="Z7" s="252">
        <v>376.45818709320525</v>
      </c>
      <c r="AA7" s="252">
        <v>367.51640695193237</v>
      </c>
      <c r="AB7" s="252">
        <v>370.33463685932185</v>
      </c>
      <c r="AC7" s="252">
        <v>370.73451378086844</v>
      </c>
      <c r="AD7" s="252">
        <v>369.32804432752994</v>
      </c>
      <c r="AE7" s="252">
        <v>369.47090361206028</v>
      </c>
      <c r="AF7" s="252">
        <v>371.67283210895346</v>
      </c>
      <c r="AG7" s="252">
        <v>372.62496473739247</v>
      </c>
      <c r="AH7" s="252">
        <v>369.56064906248866</v>
      </c>
    </row>
    <row r="8" spans="1:34" s="6" customFormat="1">
      <c r="A8" s="223" t="s">
        <v>39</v>
      </c>
      <c r="B8" s="252">
        <v>1816.3694183041723</v>
      </c>
      <c r="C8" s="252">
        <v>1778.449717675941</v>
      </c>
      <c r="D8" s="252">
        <v>1701.9018989317992</v>
      </c>
      <c r="E8" s="252">
        <v>1670.717523755656</v>
      </c>
      <c r="F8" s="252">
        <v>1750.4078465025907</v>
      </c>
      <c r="G8" s="252">
        <v>1855.7655066744051</v>
      </c>
      <c r="H8" s="252">
        <v>1877.5980385445575</v>
      </c>
      <c r="I8" s="252">
        <v>1676.4106292637025</v>
      </c>
      <c r="J8" s="252">
        <v>1838.1535075287868</v>
      </c>
      <c r="K8" s="252">
        <v>1610.6526369816449</v>
      </c>
      <c r="L8" s="252">
        <v>1498.2748819379117</v>
      </c>
      <c r="M8" s="252">
        <v>1377.3894227948465</v>
      </c>
      <c r="N8" s="252">
        <v>1390.9353991236806</v>
      </c>
      <c r="O8" s="252">
        <v>1273.5263740573153</v>
      </c>
      <c r="P8" s="252">
        <v>1830.1341722530321</v>
      </c>
      <c r="Q8" s="252">
        <v>1906.2853366371289</v>
      </c>
      <c r="R8" s="252">
        <v>1867.0910392222877</v>
      </c>
      <c r="S8" s="252">
        <v>1794.6407810542587</v>
      </c>
      <c r="T8" s="252">
        <v>1690.7157184241216</v>
      </c>
      <c r="U8" s="252">
        <v>1620.2567651019049</v>
      </c>
      <c r="V8" s="252">
        <v>1664.9388174834776</v>
      </c>
      <c r="W8" s="252">
        <v>1629.8630145789484</v>
      </c>
      <c r="X8" s="252">
        <v>1495.8769747691595</v>
      </c>
      <c r="Y8" s="252">
        <v>1606.0201425642711</v>
      </c>
      <c r="Z8" s="252">
        <v>1793.9296662706413</v>
      </c>
      <c r="AA8" s="252">
        <v>1624.8209309418553</v>
      </c>
      <c r="AB8" s="252">
        <v>1639.4677875182267</v>
      </c>
      <c r="AC8" s="252">
        <v>1498.3587269450602</v>
      </c>
      <c r="AD8" s="252">
        <v>1651.2139652737533</v>
      </c>
      <c r="AE8" s="252">
        <v>1414.4751904845905</v>
      </c>
      <c r="AF8" s="252">
        <v>1382.3869362837449</v>
      </c>
      <c r="AG8" s="252">
        <v>1745.815487030382</v>
      </c>
      <c r="AH8" s="252">
        <v>1603.1342918827713</v>
      </c>
    </row>
    <row r="9" spans="1:34" s="6" customFormat="1">
      <c r="A9" s="223" t="s">
        <v>85</v>
      </c>
      <c r="B9" s="252">
        <v>683.4870915512804</v>
      </c>
      <c r="C9" s="252">
        <v>682.78305521785887</v>
      </c>
      <c r="D9" s="252">
        <v>676.8362588162255</v>
      </c>
      <c r="E9" s="252">
        <v>674.87453794947464</v>
      </c>
      <c r="F9" s="252">
        <v>673.61048660996278</v>
      </c>
      <c r="G9" s="252">
        <v>673.96265476758481</v>
      </c>
      <c r="H9" s="252">
        <v>675.65909210838686</v>
      </c>
      <c r="I9" s="252">
        <v>676.64475336677845</v>
      </c>
      <c r="J9" s="252">
        <v>675.05794176810457</v>
      </c>
      <c r="K9" s="252">
        <v>682.23651635842657</v>
      </c>
      <c r="L9" s="252">
        <v>712.987111319012</v>
      </c>
      <c r="M9" s="252">
        <v>722.82769251465334</v>
      </c>
      <c r="N9" s="252">
        <v>680.44057174147065</v>
      </c>
      <c r="O9" s="252">
        <v>687.77845494681389</v>
      </c>
      <c r="P9" s="252">
        <v>681.14015093762669</v>
      </c>
      <c r="Q9" s="252">
        <v>675.12951612566326</v>
      </c>
      <c r="R9" s="252">
        <v>704.80083210021428</v>
      </c>
      <c r="S9" s="252">
        <v>712.37597320113821</v>
      </c>
      <c r="T9" s="252">
        <v>697.50213522700187</v>
      </c>
      <c r="U9" s="252">
        <v>664.70746118338116</v>
      </c>
      <c r="V9" s="252">
        <v>691.11315063224924</v>
      </c>
      <c r="W9" s="252">
        <v>621.07384086233083</v>
      </c>
      <c r="X9" s="252">
        <v>637.31023838990131</v>
      </c>
      <c r="Y9" s="252">
        <v>565.86124586781443</v>
      </c>
      <c r="Z9" s="252">
        <v>584.91406734360669</v>
      </c>
      <c r="AA9" s="252">
        <v>560.30053130397232</v>
      </c>
      <c r="AB9" s="252">
        <v>547.77906877827206</v>
      </c>
      <c r="AC9" s="252">
        <v>546.94435748335809</v>
      </c>
      <c r="AD9" s="252">
        <v>543.3105396686974</v>
      </c>
      <c r="AE9" s="252">
        <v>533.5014392311532</v>
      </c>
      <c r="AF9" s="252">
        <v>518.20432265543479</v>
      </c>
      <c r="AG9" s="252">
        <v>521.49248832950025</v>
      </c>
      <c r="AH9" s="252">
        <v>536.25122757313659</v>
      </c>
    </row>
    <row r="10" spans="1:34" s="6" customFormat="1">
      <c r="A10" s="223" t="s">
        <v>67</v>
      </c>
      <c r="B10" s="252">
        <v>1231.5645631067962</v>
      </c>
      <c r="C10" s="252">
        <v>583.81674311926611</v>
      </c>
      <c r="D10" s="252">
        <v>481.17391304347831</v>
      </c>
      <c r="E10" s="252">
        <v>461.67836538461535</v>
      </c>
      <c r="F10" s="252">
        <v>459.12137809187283</v>
      </c>
      <c r="G10" s="252">
        <v>540.02017994858613</v>
      </c>
      <c r="H10" s="252">
        <v>429.4817355371901</v>
      </c>
      <c r="I10" s="252">
        <v>361.66046228710456</v>
      </c>
      <c r="J10" s="252">
        <v>373.90669642857142</v>
      </c>
      <c r="K10" s="252">
        <v>469.0434997257268</v>
      </c>
      <c r="L10" s="252">
        <v>264.96981132075473</v>
      </c>
      <c r="M10" s="252">
        <v>266.05670003478519</v>
      </c>
      <c r="N10" s="252">
        <v>192.38613057596996</v>
      </c>
      <c r="O10" s="252">
        <v>386.52657467171156</v>
      </c>
      <c r="P10" s="252">
        <v>293.86881388583396</v>
      </c>
      <c r="Q10" s="252">
        <v>296.82510053128408</v>
      </c>
      <c r="R10" s="252">
        <v>297.59863293301316</v>
      </c>
      <c r="S10" s="252">
        <v>345.4355655463998</v>
      </c>
      <c r="T10" s="252">
        <v>318.92607522858276</v>
      </c>
      <c r="U10" s="252">
        <v>290.37031115795781</v>
      </c>
      <c r="V10" s="252">
        <v>255.83086305105857</v>
      </c>
      <c r="W10" s="252">
        <v>238.87064182615114</v>
      </c>
      <c r="X10" s="252">
        <v>209.49212043644874</v>
      </c>
      <c r="Y10" s="252">
        <v>154.89125019308881</v>
      </c>
      <c r="Z10" s="252">
        <v>146.38231361597533</v>
      </c>
      <c r="AA10" s="252">
        <v>136.18085205938777</v>
      </c>
      <c r="AB10" s="252">
        <v>137.55254482692476</v>
      </c>
      <c r="AC10" s="252">
        <v>132.33746539686101</v>
      </c>
      <c r="AD10" s="252">
        <v>131.51574408554873</v>
      </c>
      <c r="AE10" s="252">
        <v>131.20423476341858</v>
      </c>
      <c r="AF10" s="252">
        <v>126.68707449550004</v>
      </c>
      <c r="AG10" s="252">
        <v>128.14368122976308</v>
      </c>
      <c r="AH10" s="252">
        <v>138.86502349486184</v>
      </c>
    </row>
    <row r="11" spans="1:34" s="6" customFormat="1">
      <c r="A11" s="227" t="s">
        <v>198</v>
      </c>
      <c r="B11" s="253">
        <v>709.09465017925459</v>
      </c>
      <c r="C11" s="253">
        <v>708.41046374272435</v>
      </c>
      <c r="D11" s="253">
        <v>693.84503436947045</v>
      </c>
      <c r="E11" s="253">
        <v>680.68106382671033</v>
      </c>
      <c r="F11" s="253">
        <v>678.66380633818471</v>
      </c>
      <c r="G11" s="253">
        <v>681.83328325159016</v>
      </c>
      <c r="H11" s="253">
        <v>675.07122228561946</v>
      </c>
      <c r="I11" s="253">
        <v>662.34187419509283</v>
      </c>
      <c r="J11" s="253">
        <v>662.95936938516377</v>
      </c>
      <c r="K11" s="253">
        <v>645.01655539512331</v>
      </c>
      <c r="L11" s="253">
        <v>636.22778841643674</v>
      </c>
      <c r="M11" s="253">
        <v>631.51075521365374</v>
      </c>
      <c r="N11" s="253">
        <v>642.03324297255494</v>
      </c>
      <c r="O11" s="253">
        <v>604.42778499946928</v>
      </c>
      <c r="P11" s="253">
        <v>598.05039299175928</v>
      </c>
      <c r="Q11" s="253">
        <v>573.98120542776519</v>
      </c>
      <c r="R11" s="253">
        <v>564.11558067621172</v>
      </c>
      <c r="S11" s="253">
        <v>548.57355947628503</v>
      </c>
      <c r="T11" s="253">
        <v>543.70813329550833</v>
      </c>
      <c r="U11" s="253">
        <v>529.87363720453038</v>
      </c>
      <c r="V11" s="253">
        <v>524.41960634118357</v>
      </c>
      <c r="W11" s="253">
        <v>522.34784935441439</v>
      </c>
      <c r="X11" s="253">
        <v>530.37997468552339</v>
      </c>
      <c r="Y11" s="253">
        <v>506.57070607580181</v>
      </c>
      <c r="Z11" s="253">
        <v>514.09188398197591</v>
      </c>
      <c r="AA11" s="253">
        <v>489.09013044497078</v>
      </c>
      <c r="AB11" s="253">
        <v>467.34475359197398</v>
      </c>
      <c r="AC11" s="253">
        <v>446.85947795410527</v>
      </c>
      <c r="AD11" s="253">
        <v>445.48889235404403</v>
      </c>
      <c r="AE11" s="253">
        <v>416.16744040934856</v>
      </c>
      <c r="AF11" s="253">
        <v>400.36039269378966</v>
      </c>
      <c r="AG11" s="253">
        <v>406.569807461675</v>
      </c>
      <c r="AH11" s="253">
        <v>431.06675517793775</v>
      </c>
    </row>
    <row r="12" spans="1:34">
      <c r="A12" s="214" t="s">
        <v>210</v>
      </c>
    </row>
    <row r="13" spans="1:34">
      <c r="N13" s="121"/>
      <c r="O13" s="254"/>
      <c r="P13" s="254"/>
      <c r="Q13" s="254"/>
      <c r="R13" s="254"/>
      <c r="S13" s="254"/>
      <c r="T13" s="254"/>
      <c r="U13" s="254"/>
      <c r="V13" s="50"/>
      <c r="W13" s="50"/>
      <c r="X13" s="50"/>
      <c r="Y13" s="254"/>
      <c r="Z13" s="255"/>
      <c r="AA13" s="255"/>
      <c r="AB13" s="255"/>
      <c r="AC13" s="255"/>
      <c r="AD13" s="255"/>
      <c r="AE13" s="255"/>
      <c r="AF13" s="255"/>
      <c r="AG13" s="255"/>
    </row>
    <row r="14" spans="1:34">
      <c r="S14" s="122"/>
      <c r="T14" s="122"/>
      <c r="U14" s="122"/>
      <c r="V14" s="51"/>
      <c r="W14" s="51"/>
      <c r="X14" s="51"/>
      <c r="Y14" s="122"/>
      <c r="Z14" s="256"/>
      <c r="AA14" s="256"/>
      <c r="AB14" s="256"/>
      <c r="AC14" s="256"/>
      <c r="AD14" s="256"/>
      <c r="AE14" s="256"/>
      <c r="AF14" s="256"/>
      <c r="AG14" s="256"/>
    </row>
    <row r="15" spans="1:34">
      <c r="M15" s="122"/>
      <c r="N15" s="122"/>
      <c r="O15" s="122"/>
      <c r="P15" s="122"/>
      <c r="Q15" s="122"/>
      <c r="R15" s="122"/>
      <c r="S15" s="122"/>
      <c r="T15" s="122"/>
      <c r="U15" s="122"/>
      <c r="V15" s="51"/>
      <c r="W15" s="51"/>
      <c r="X15" s="51"/>
      <c r="Y15" s="122"/>
      <c r="Z15" s="256"/>
    </row>
    <row r="16" spans="1:34">
      <c r="M16" s="122"/>
      <c r="N16" s="122"/>
      <c r="O16" s="122"/>
      <c r="P16" s="122"/>
      <c r="Q16" s="122"/>
      <c r="R16" s="122"/>
      <c r="S16" s="122"/>
      <c r="T16" s="122"/>
      <c r="U16" s="122"/>
      <c r="V16" s="51"/>
      <c r="W16" s="51"/>
      <c r="X16" s="51"/>
      <c r="Y16" s="122"/>
      <c r="Z16" s="256"/>
      <c r="AA16" s="256"/>
      <c r="AB16" s="256"/>
      <c r="AC16" s="256"/>
      <c r="AD16" s="256"/>
      <c r="AE16" s="256"/>
      <c r="AF16" s="256"/>
      <c r="AG16" s="256"/>
    </row>
    <row r="17" spans="2:48">
      <c r="M17" s="122"/>
      <c r="N17" s="122"/>
      <c r="O17" s="122"/>
      <c r="P17" s="122"/>
      <c r="Q17" s="122"/>
      <c r="R17" s="122"/>
      <c r="S17" s="122"/>
      <c r="T17" s="122"/>
      <c r="U17" s="122"/>
      <c r="V17" s="51"/>
      <c r="W17" s="51"/>
      <c r="X17" s="51"/>
      <c r="Y17" s="122"/>
      <c r="Z17" s="256"/>
      <c r="AA17" s="256"/>
      <c r="AB17" s="256"/>
      <c r="AC17" s="256"/>
      <c r="AD17" s="256"/>
      <c r="AE17" s="256"/>
      <c r="AF17" s="256"/>
      <c r="AG17" s="256"/>
    </row>
    <row r="18" spans="2:48">
      <c r="M18" s="122"/>
      <c r="N18" s="122"/>
      <c r="O18" s="122"/>
      <c r="P18" s="122"/>
      <c r="Q18" s="122"/>
      <c r="R18" s="122"/>
      <c r="S18" s="122"/>
      <c r="T18" s="122"/>
      <c r="U18" s="122"/>
      <c r="V18" s="51"/>
      <c r="W18" s="51"/>
      <c r="X18" s="51"/>
      <c r="Y18" s="122"/>
      <c r="Z18" s="256"/>
      <c r="AA18" s="256"/>
      <c r="AB18" s="256"/>
      <c r="AC18" s="256"/>
      <c r="AI18" s="256"/>
    </row>
    <row r="19" spans="2:48"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256"/>
      <c r="AA19" s="256"/>
      <c r="AB19" s="256"/>
      <c r="AC19" s="256"/>
      <c r="AI19" s="122"/>
      <c r="AL19" s="257"/>
      <c r="AM19" s="122"/>
    </row>
    <row r="20" spans="2:48">
      <c r="B20" s="258"/>
      <c r="C20" s="258"/>
      <c r="D20" s="258"/>
      <c r="E20" s="258"/>
      <c r="F20" s="258"/>
      <c r="G20" s="258"/>
      <c r="H20" s="258"/>
      <c r="I20" s="258"/>
      <c r="J20" s="258"/>
      <c r="K20" s="258"/>
      <c r="L20" s="258"/>
      <c r="M20" s="258"/>
      <c r="N20" s="258"/>
      <c r="O20" s="258"/>
      <c r="P20" s="258"/>
      <c r="Q20" s="258"/>
      <c r="R20" s="258"/>
      <c r="S20" s="258"/>
      <c r="T20" s="258"/>
      <c r="U20" s="258"/>
      <c r="AI20" s="122"/>
      <c r="AL20" s="257"/>
      <c r="AM20" s="122"/>
      <c r="AT20"/>
      <c r="AU20"/>
      <c r="AV20"/>
    </row>
    <row r="21" spans="2:48"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</row>
    <row r="22" spans="2:48">
      <c r="B22" s="258"/>
      <c r="C22" s="258"/>
      <c r="D22" s="258"/>
      <c r="E22" s="258"/>
      <c r="F22" s="258"/>
      <c r="G22" s="258"/>
      <c r="H22" s="258"/>
      <c r="I22" s="258"/>
      <c r="J22" s="258"/>
      <c r="K22" s="258"/>
      <c r="L22" s="258"/>
      <c r="M22" s="258"/>
      <c r="N22" s="258"/>
      <c r="O22" s="258"/>
      <c r="P22" s="258"/>
      <c r="Q22" s="258"/>
      <c r="R22" s="258"/>
      <c r="S22" s="258"/>
      <c r="T22" s="258"/>
      <c r="U22" s="258"/>
      <c r="AT22"/>
      <c r="AU22"/>
      <c r="AV22"/>
    </row>
    <row r="23" spans="2:48">
      <c r="B23" s="258"/>
      <c r="C23" s="258"/>
      <c r="D23" s="258"/>
      <c r="E23" s="258"/>
      <c r="F23" s="258"/>
      <c r="G23" s="258"/>
      <c r="H23" s="258"/>
      <c r="I23" s="258"/>
      <c r="J23" s="258"/>
      <c r="K23" s="258"/>
      <c r="L23" s="258"/>
      <c r="M23" s="258"/>
      <c r="N23" s="258"/>
      <c r="O23" s="258"/>
      <c r="P23" s="258"/>
      <c r="Q23" s="258"/>
      <c r="R23" s="258"/>
      <c r="S23" s="258"/>
      <c r="T23" s="258"/>
      <c r="U23" s="258"/>
      <c r="AC23" s="256"/>
      <c r="AH23" s="259"/>
      <c r="AI23" s="122"/>
      <c r="AJ23" s="122"/>
      <c r="AM23" s="259"/>
      <c r="AN23" s="50"/>
      <c r="AO23" s="260"/>
      <c r="AT23"/>
      <c r="AU23"/>
      <c r="AV23"/>
    </row>
    <row r="24" spans="2:48">
      <c r="B24" s="258"/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  <c r="N24" s="258"/>
      <c r="O24" s="258"/>
      <c r="P24" s="258"/>
      <c r="Q24" s="258"/>
      <c r="R24" s="258"/>
      <c r="S24" s="258"/>
      <c r="T24" s="258"/>
      <c r="U24" s="258"/>
      <c r="AH24" s="259"/>
      <c r="AI24" s="122"/>
      <c r="AJ24" s="122"/>
      <c r="AM24" s="259"/>
      <c r="AN24" s="50"/>
      <c r="AO24" s="260"/>
      <c r="AP24" s="260"/>
      <c r="AT24"/>
      <c r="AU24"/>
      <c r="AV24"/>
    </row>
    <row r="25" spans="2:48">
      <c r="B25" s="258"/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  <c r="N25" s="258"/>
      <c r="O25" s="258"/>
      <c r="P25" s="258"/>
      <c r="Q25" s="258"/>
      <c r="R25" s="258"/>
      <c r="S25" s="258"/>
      <c r="T25" s="258"/>
      <c r="U25" s="258"/>
      <c r="AT25"/>
      <c r="AU25"/>
      <c r="AV25"/>
    </row>
    <row r="26" spans="2:48"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  <c r="N26" s="258"/>
      <c r="O26" s="258"/>
      <c r="P26" s="258"/>
      <c r="Q26" s="258"/>
      <c r="R26" s="258"/>
      <c r="S26" s="258"/>
      <c r="T26" s="258"/>
      <c r="U26" s="258"/>
      <c r="AC26" s="256"/>
      <c r="AH26" s="122"/>
      <c r="AL26" s="122"/>
      <c r="AT26"/>
      <c r="AU26"/>
      <c r="AV26"/>
    </row>
    <row r="27" spans="2:48">
      <c r="B27" s="258"/>
      <c r="C27" s="258"/>
      <c r="D27" s="258"/>
      <c r="E27" s="258"/>
      <c r="F27" s="258"/>
      <c r="G27" s="258"/>
      <c r="H27" s="258"/>
      <c r="I27" s="258"/>
      <c r="J27" s="258"/>
      <c r="K27" s="258"/>
      <c r="L27" s="258"/>
      <c r="M27" s="258"/>
      <c r="N27" s="258"/>
      <c r="O27" s="258"/>
      <c r="P27" s="258"/>
      <c r="Q27" s="258"/>
      <c r="R27" s="258"/>
      <c r="S27" s="258"/>
      <c r="T27" s="258"/>
      <c r="U27" s="258"/>
      <c r="AH27" s="122"/>
      <c r="AL27" s="122"/>
      <c r="AT27"/>
      <c r="AU27"/>
      <c r="AV27"/>
    </row>
    <row r="28" spans="2:48">
      <c r="B28" s="258"/>
      <c r="C28" s="258"/>
      <c r="D28" s="258"/>
      <c r="E28" s="258"/>
      <c r="F28" s="258"/>
      <c r="G28" s="258"/>
      <c r="H28" s="258"/>
      <c r="I28" s="258"/>
      <c r="J28" s="258"/>
      <c r="K28" s="258"/>
      <c r="L28" s="258"/>
      <c r="M28" s="258"/>
      <c r="N28" s="258"/>
      <c r="O28" s="258"/>
      <c r="P28" s="258"/>
      <c r="Q28" s="258"/>
      <c r="R28" s="258"/>
      <c r="S28" s="258"/>
      <c r="T28" s="258"/>
      <c r="U28" s="258"/>
      <c r="AT28"/>
      <c r="AU28"/>
      <c r="AV28"/>
    </row>
    <row r="29" spans="2:48">
      <c r="M29" s="258"/>
      <c r="N29" s="258"/>
      <c r="O29" s="258"/>
      <c r="P29" s="258"/>
      <c r="Q29" s="258"/>
      <c r="R29" s="258"/>
      <c r="S29" s="258"/>
      <c r="T29" s="258"/>
      <c r="U29" s="258"/>
      <c r="AT29"/>
      <c r="AU29"/>
      <c r="AV29"/>
    </row>
    <row r="30" spans="2:48">
      <c r="M30" s="258"/>
      <c r="N30" s="258"/>
      <c r="O30" s="258"/>
      <c r="P30" s="258"/>
      <c r="Q30" s="258"/>
      <c r="R30" s="258"/>
      <c r="S30" s="258"/>
      <c r="T30" s="258"/>
      <c r="U30" s="258"/>
      <c r="AT30"/>
      <c r="AU30"/>
      <c r="AV30"/>
    </row>
    <row r="31" spans="2:48">
      <c r="M31" s="258"/>
      <c r="N31" s="258"/>
      <c r="O31" s="258"/>
      <c r="P31" s="258"/>
      <c r="Q31" s="258"/>
      <c r="R31" s="258"/>
      <c r="S31" s="258"/>
      <c r="T31" s="258"/>
      <c r="U31" s="258"/>
      <c r="AC31" s="256"/>
      <c r="AI31" s="256"/>
      <c r="AT31"/>
      <c r="AU31"/>
      <c r="AV31"/>
    </row>
    <row r="32" spans="2:48">
      <c r="M32" s="258"/>
      <c r="N32" s="258"/>
      <c r="O32" s="258"/>
      <c r="P32" s="258"/>
      <c r="Q32" s="258"/>
      <c r="R32" s="258"/>
      <c r="S32" s="258"/>
      <c r="T32" s="258"/>
      <c r="U32" s="258"/>
      <c r="AC32" s="256"/>
      <c r="AI32" s="122"/>
      <c r="AL32" s="257"/>
      <c r="AM32" s="122"/>
      <c r="AT32"/>
      <c r="AU32"/>
      <c r="AV32"/>
    </row>
    <row r="33" spans="2:48">
      <c r="AI33" s="122"/>
      <c r="AL33" s="257"/>
      <c r="AM33" s="122"/>
      <c r="AT33"/>
      <c r="AU33"/>
      <c r="AV33"/>
    </row>
    <row r="34" spans="2:48">
      <c r="AT34"/>
      <c r="AU34"/>
      <c r="AV34"/>
    </row>
    <row r="35" spans="2:48">
      <c r="AT35"/>
      <c r="AU35"/>
      <c r="AV35"/>
    </row>
    <row r="36" spans="2:48">
      <c r="AC36" s="256"/>
      <c r="AH36" s="259"/>
      <c r="AI36" s="122"/>
      <c r="AJ36" s="122"/>
      <c r="AL36" s="122"/>
      <c r="AM36" s="259"/>
      <c r="AN36" s="50"/>
      <c r="AO36" s="260"/>
      <c r="AQ36" s="50"/>
      <c r="AT36"/>
      <c r="AU36"/>
      <c r="AV36"/>
    </row>
    <row r="37" spans="2:48"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AH37" s="259"/>
      <c r="AI37" s="122"/>
      <c r="AJ37" s="122"/>
      <c r="AL37" s="122"/>
      <c r="AM37" s="259"/>
      <c r="AN37" s="50"/>
      <c r="AO37" s="260"/>
      <c r="AP37" s="260"/>
      <c r="AQ37" s="50"/>
      <c r="AR37"/>
      <c r="AS37"/>
      <c r="AT37"/>
      <c r="AU37"/>
      <c r="AV37"/>
    </row>
    <row r="38" spans="2:48"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AQ38"/>
      <c r="AR38"/>
      <c r="AS38"/>
      <c r="AT38"/>
      <c r="AU38"/>
      <c r="AV38"/>
    </row>
    <row r="39" spans="2:48"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AC39" s="256"/>
      <c r="AH39" s="122"/>
      <c r="AL39" s="122"/>
      <c r="AQ39"/>
      <c r="AR39"/>
      <c r="AS39"/>
      <c r="AT39"/>
      <c r="AU39"/>
      <c r="AV39"/>
    </row>
    <row r="40" spans="2:48"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AH40" s="122"/>
      <c r="AL40" s="122"/>
      <c r="AQ40"/>
      <c r="AR40"/>
      <c r="AS40"/>
      <c r="AT40"/>
      <c r="AU40"/>
      <c r="AV40"/>
    </row>
    <row r="41" spans="2:48"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AQ41"/>
      <c r="AR41"/>
      <c r="AS41"/>
      <c r="AT41"/>
      <c r="AU41"/>
      <c r="AV41"/>
    </row>
    <row r="42" spans="2:48"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AQ42"/>
      <c r="AR42"/>
      <c r="AS42"/>
      <c r="AT42"/>
      <c r="AU42"/>
      <c r="AV42"/>
    </row>
    <row r="43" spans="2:48">
      <c r="AQ43"/>
      <c r="AR43"/>
      <c r="AS43"/>
      <c r="AT43"/>
      <c r="AU43"/>
      <c r="AV43"/>
    </row>
    <row r="44" spans="2:48">
      <c r="AK44" s="259"/>
      <c r="AQ44"/>
      <c r="AR44"/>
      <c r="AS44"/>
      <c r="AT44"/>
      <c r="AU44"/>
      <c r="AV44"/>
    </row>
    <row r="45" spans="2:48">
      <c r="AK45" s="259"/>
      <c r="AQ45"/>
      <c r="AR45"/>
      <c r="AS45"/>
      <c r="AT45"/>
      <c r="AU45"/>
      <c r="AV45"/>
    </row>
    <row r="46" spans="2:48">
      <c r="AK46" s="259"/>
      <c r="AQ46"/>
      <c r="AR46"/>
      <c r="AS46"/>
      <c r="AT46"/>
      <c r="AU46"/>
      <c r="AV46"/>
    </row>
    <row r="47" spans="2:48">
      <c r="AK47" s="259"/>
      <c r="AQ47"/>
      <c r="AR47"/>
      <c r="AS47"/>
      <c r="AT47"/>
      <c r="AU47"/>
      <c r="AV47"/>
    </row>
    <row r="48" spans="2:48">
      <c r="AK48" s="260"/>
      <c r="AQ48"/>
      <c r="AR48"/>
      <c r="AS48"/>
      <c r="AT48"/>
      <c r="AU48"/>
      <c r="AV48"/>
    </row>
    <row r="49" spans="22:48">
      <c r="AK49" s="260"/>
      <c r="AQ49"/>
      <c r="AR49"/>
      <c r="AS49"/>
      <c r="AT49"/>
      <c r="AU49"/>
      <c r="AV49"/>
    </row>
    <row r="50" spans="22:48">
      <c r="AK50" s="260"/>
      <c r="AQ50"/>
      <c r="AR50"/>
      <c r="AS50"/>
      <c r="AT50"/>
      <c r="AU50"/>
      <c r="AV50"/>
    </row>
    <row r="51" spans="22:48"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 s="260"/>
      <c r="AL51"/>
      <c r="AM51"/>
      <c r="AN51"/>
      <c r="AO51"/>
      <c r="AP51"/>
      <c r="AQ51"/>
      <c r="AR51"/>
      <c r="AS51"/>
      <c r="AT51"/>
      <c r="AU51"/>
      <c r="AV51"/>
    </row>
    <row r="52" spans="22:48"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 s="260"/>
      <c r="AL52" s="260"/>
      <c r="AN52"/>
      <c r="AO52"/>
      <c r="AP52"/>
      <c r="AQ52"/>
      <c r="AR52"/>
      <c r="AS52"/>
      <c r="AT52"/>
      <c r="AU52"/>
      <c r="AV52"/>
    </row>
    <row r="53" spans="22:48"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 s="260"/>
      <c r="AL53" s="260"/>
      <c r="AN53"/>
      <c r="AO53"/>
      <c r="AP53"/>
      <c r="AQ53"/>
      <c r="AR53"/>
      <c r="AS53"/>
      <c r="AT53"/>
      <c r="AU53"/>
      <c r="AV53"/>
    </row>
    <row r="54" spans="22:48">
      <c r="AK54" s="260"/>
      <c r="AL54" s="260"/>
    </row>
    <row r="55" spans="22:48">
      <c r="AK55" s="260"/>
      <c r="AL55" s="260"/>
    </row>
    <row r="56" spans="22:48">
      <c r="AK56" s="262"/>
    </row>
    <row r="57" spans="22:48">
      <c r="AK57" s="262"/>
    </row>
    <row r="58" spans="22:48">
      <c r="AK58" s="262"/>
    </row>
    <row r="59" spans="22:48">
      <c r="AK59" s="262"/>
    </row>
    <row r="60" spans="22:48">
      <c r="AK60" s="260"/>
    </row>
    <row r="61" spans="22:48">
      <c r="AK61" s="260"/>
    </row>
    <row r="62" spans="22:48">
      <c r="AK62" s="260"/>
    </row>
    <row r="63" spans="22:48">
      <c r="AK63" s="260"/>
    </row>
  </sheetData>
  <mergeCells count="1">
    <mergeCell ref="A4:A5"/>
  </mergeCells>
  <hyperlinks>
    <hyperlink ref="A1" location="Indice!A1" display="Torna indietro" xr:uid="{91A62A34-B5FA-4BA4-AD87-A877E20B7D44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F7959-5775-4DA4-9858-EAB16B01FF78}">
  <dimension ref="A1:AK34"/>
  <sheetViews>
    <sheetView showGridLines="0" zoomScale="85" zoomScaleNormal="85" workbookViewId="0">
      <selection activeCell="A11" sqref="A11"/>
    </sheetView>
  </sheetViews>
  <sheetFormatPr defaultColWidth="9.26953125" defaultRowHeight="15.5"/>
  <cols>
    <col min="1" max="1" width="37.26953125" style="6" customWidth="1"/>
    <col min="2" max="2" width="9.26953125" style="6" bestFit="1" customWidth="1"/>
    <col min="3" max="6" width="8.7265625" style="6" hidden="1" customWidth="1"/>
    <col min="7" max="7" width="8.7265625" style="6" bestFit="1" customWidth="1"/>
    <col min="8" max="11" width="8.7265625" style="6" hidden="1" customWidth="1"/>
    <col min="12" max="12" width="8.7265625" style="6" bestFit="1" customWidth="1"/>
    <col min="13" max="16" width="8.7265625" style="6" hidden="1" customWidth="1"/>
    <col min="17" max="17" width="10.26953125" style="6" bestFit="1" customWidth="1"/>
    <col min="18" max="21" width="0.26953125" style="6" customWidth="1"/>
    <col min="22" max="25" width="8.7265625" style="6" bestFit="1" customWidth="1"/>
    <col min="26" max="27" width="8.7265625" style="251" bestFit="1" customWidth="1"/>
    <col min="28" max="29" width="9.26953125" style="251" bestFit="1" customWidth="1"/>
    <col min="30" max="35" width="8.7265625" style="251" customWidth="1"/>
    <col min="36" max="36" width="41.7265625" style="6" bestFit="1" customWidth="1"/>
    <col min="37" max="16384" width="9.26953125" style="6"/>
  </cols>
  <sheetData>
    <row r="1" spans="1:37">
      <c r="A1" s="8" t="s">
        <v>30</v>
      </c>
      <c r="B1" s="8"/>
    </row>
    <row r="3" spans="1:37">
      <c r="A3" s="61" t="s">
        <v>211</v>
      </c>
    </row>
    <row r="4" spans="1:37">
      <c r="A4" s="459"/>
      <c r="B4" s="263">
        <v>1990</v>
      </c>
      <c r="C4" s="263">
        <v>1991</v>
      </c>
      <c r="D4" s="263">
        <v>1992</v>
      </c>
      <c r="E4" s="263">
        <v>1993</v>
      </c>
      <c r="F4" s="263">
        <v>1994</v>
      </c>
      <c r="G4" s="263">
        <v>1995</v>
      </c>
      <c r="H4" s="263">
        <v>1996</v>
      </c>
      <c r="I4" s="263">
        <v>1997</v>
      </c>
      <c r="J4" s="263">
        <v>1998</v>
      </c>
      <c r="K4" s="263">
        <v>1999</v>
      </c>
      <c r="L4" s="263">
        <v>2000</v>
      </c>
      <c r="M4" s="263">
        <v>2001</v>
      </c>
      <c r="N4" s="263">
        <v>2002</v>
      </c>
      <c r="O4" s="263">
        <v>2003</v>
      </c>
      <c r="P4" s="263">
        <v>2004</v>
      </c>
      <c r="Q4" s="263">
        <v>2005</v>
      </c>
      <c r="R4" s="263">
        <v>2006</v>
      </c>
      <c r="S4" s="263">
        <v>2007</v>
      </c>
      <c r="T4" s="263">
        <v>2008</v>
      </c>
      <c r="U4" s="263">
        <v>2009</v>
      </c>
      <c r="V4" s="263">
        <v>2010</v>
      </c>
      <c r="W4" s="263">
        <v>2011</v>
      </c>
      <c r="X4" s="263">
        <v>2012</v>
      </c>
      <c r="Y4" s="263">
        <v>2013</v>
      </c>
      <c r="Z4" s="263">
        <v>2014</v>
      </c>
      <c r="AA4" s="263">
        <v>2015</v>
      </c>
      <c r="AB4" s="263">
        <v>2016</v>
      </c>
      <c r="AC4" s="263">
        <v>2017</v>
      </c>
      <c r="AD4" s="263">
        <v>2018</v>
      </c>
      <c r="AE4" s="263">
        <v>2019</v>
      </c>
      <c r="AF4" s="263">
        <v>2020</v>
      </c>
      <c r="AG4" s="263">
        <v>2021</v>
      </c>
      <c r="AH4" s="263">
        <v>2022</v>
      </c>
      <c r="AI4" s="264">
        <v>2023</v>
      </c>
    </row>
    <row r="5" spans="1:37">
      <c r="A5" s="460"/>
      <c r="B5" s="98" t="s">
        <v>84</v>
      </c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</row>
    <row r="6" spans="1:37">
      <c r="A6" s="267" t="s">
        <v>212</v>
      </c>
      <c r="B6" s="268">
        <v>216.6</v>
      </c>
      <c r="C6" s="268">
        <v>221.81649999999999</v>
      </c>
      <c r="D6" s="268">
        <v>226.25399999999999</v>
      </c>
      <c r="E6" s="268">
        <v>222.80199999999999</v>
      </c>
      <c r="F6" s="268">
        <v>231.81269999999998</v>
      </c>
      <c r="G6" s="268">
        <v>241.48829999999998</v>
      </c>
      <c r="H6" s="268">
        <v>244.43170000000001</v>
      </c>
      <c r="I6" s="268">
        <v>251.46979999999999</v>
      </c>
      <c r="J6" s="268">
        <v>259.79400000000004</v>
      </c>
      <c r="K6" s="268">
        <v>265.6592</v>
      </c>
      <c r="L6" s="268">
        <v>276.64229999999998</v>
      </c>
      <c r="M6" s="268">
        <v>279.0086</v>
      </c>
      <c r="N6" s="268">
        <v>285.27679999999998</v>
      </c>
      <c r="O6" s="268">
        <v>293.88390000000004</v>
      </c>
      <c r="P6" s="268">
        <v>303.34819999999996</v>
      </c>
      <c r="Q6" s="269">
        <v>303.6979</v>
      </c>
      <c r="R6" s="268">
        <v>314.12290000000007</v>
      </c>
      <c r="S6" s="268">
        <v>313.88780000000003</v>
      </c>
      <c r="T6" s="268">
        <v>319.12959999999998</v>
      </c>
      <c r="U6" s="268">
        <v>292.64260000000002</v>
      </c>
      <c r="V6" s="268">
        <v>302.06207999999998</v>
      </c>
      <c r="W6" s="268">
        <v>302.58045999999996</v>
      </c>
      <c r="X6" s="268">
        <v>299.27619999999996</v>
      </c>
      <c r="Y6" s="268">
        <v>289.8039</v>
      </c>
      <c r="Z6" s="268">
        <v>279.82820000000004</v>
      </c>
      <c r="AA6" s="268">
        <v>282.9939</v>
      </c>
      <c r="AB6" s="268">
        <v>289.76820000000004</v>
      </c>
      <c r="AC6" s="268">
        <v>295.82999317200006</v>
      </c>
      <c r="AD6" s="268">
        <v>289.70845972702</v>
      </c>
      <c r="AE6" s="268">
        <v>293.85318719754002</v>
      </c>
      <c r="AF6" s="268">
        <v>280.53101400000003</v>
      </c>
      <c r="AG6" s="268">
        <v>289.06950605539993</v>
      </c>
      <c r="AH6" s="268">
        <v>283.95313216482998</v>
      </c>
      <c r="AI6" s="270">
        <v>265.77074201732</v>
      </c>
      <c r="AK6" s="271"/>
    </row>
    <row r="7" spans="1:37">
      <c r="A7" s="272" t="s">
        <v>213</v>
      </c>
      <c r="B7" s="273">
        <v>3.4529999999999998</v>
      </c>
      <c r="C7" s="273">
        <v>3.367</v>
      </c>
      <c r="D7" s="273">
        <v>3.5859999999999999</v>
      </c>
      <c r="E7" s="273">
        <v>3.0569999999999999</v>
      </c>
      <c r="F7" s="273">
        <v>3.073</v>
      </c>
      <c r="G7" s="273">
        <v>4.125</v>
      </c>
      <c r="H7" s="273">
        <v>5.0350000000000001</v>
      </c>
      <c r="I7" s="273">
        <v>4.9489999999999998</v>
      </c>
      <c r="J7" s="273">
        <v>6.1449999999999996</v>
      </c>
      <c r="K7" s="273">
        <v>6.4119999999999999</v>
      </c>
      <c r="L7" s="273">
        <v>6.7</v>
      </c>
      <c r="M7" s="273">
        <v>7.1150000000000002</v>
      </c>
      <c r="N7" s="273">
        <v>7.7430000000000003</v>
      </c>
      <c r="O7" s="273">
        <v>7.6070000000000002</v>
      </c>
      <c r="P7" s="273">
        <v>7.57</v>
      </c>
      <c r="Q7" s="274">
        <v>6.86</v>
      </c>
      <c r="R7" s="273">
        <v>6.431</v>
      </c>
      <c r="S7" s="273">
        <v>5.6660000000000004</v>
      </c>
      <c r="T7" s="273">
        <v>5.6040000000000001</v>
      </c>
      <c r="U7" s="273">
        <v>4.3049999999999997</v>
      </c>
      <c r="V7" s="273">
        <v>3.29</v>
      </c>
      <c r="W7" s="273">
        <v>1.9339999999999999</v>
      </c>
      <c r="X7" s="273">
        <v>1.9790000000000001</v>
      </c>
      <c r="Y7" s="273">
        <v>1.8979999999999999</v>
      </c>
      <c r="Z7" s="273">
        <v>1.7110000000000001</v>
      </c>
      <c r="AA7" s="273">
        <v>1.4320999999999999</v>
      </c>
      <c r="AB7" s="273">
        <v>1.8252000000000002</v>
      </c>
      <c r="AC7" s="273">
        <v>1.8260000000000001</v>
      </c>
      <c r="AD7" s="273">
        <v>1.7162999999999999</v>
      </c>
      <c r="AE7" s="273">
        <v>1.835</v>
      </c>
      <c r="AF7" s="273">
        <v>1.9434709999999999</v>
      </c>
      <c r="AG7" s="273">
        <v>2.0901999999999998</v>
      </c>
      <c r="AH7" s="273">
        <v>1.8932</v>
      </c>
      <c r="AI7" s="275">
        <v>1.6221336623125928</v>
      </c>
    </row>
    <row r="8" spans="1:37">
      <c r="A8" s="276" t="s">
        <v>214</v>
      </c>
      <c r="B8" s="268">
        <v>0</v>
      </c>
      <c r="C8" s="268">
        <v>0</v>
      </c>
      <c r="D8" s="268">
        <v>0</v>
      </c>
      <c r="E8" s="268">
        <v>0</v>
      </c>
      <c r="F8" s="268">
        <v>0</v>
      </c>
      <c r="G8" s="268">
        <v>0</v>
      </c>
      <c r="H8" s="268">
        <v>0</v>
      </c>
      <c r="I8" s="268">
        <v>0</v>
      </c>
      <c r="J8" s="268">
        <v>0</v>
      </c>
      <c r="K8" s="268">
        <v>0</v>
      </c>
      <c r="L8" s="268">
        <v>0</v>
      </c>
      <c r="M8" s="268">
        <v>0</v>
      </c>
      <c r="N8" s="268">
        <v>0</v>
      </c>
      <c r="O8" s="268">
        <v>0</v>
      </c>
      <c r="P8" s="273">
        <v>52.660026248869897</v>
      </c>
      <c r="Q8" s="273">
        <v>53.628915620710529</v>
      </c>
      <c r="R8" s="273">
        <v>58.02752892435052</v>
      </c>
      <c r="S8" s="273">
        <v>56.780861636271183</v>
      </c>
      <c r="T8" s="273">
        <v>55.104062635157035</v>
      </c>
      <c r="U8" s="273">
        <v>50.227723507174296</v>
      </c>
      <c r="V8" s="273">
        <v>56.251942794311546</v>
      </c>
      <c r="W8" s="273">
        <v>59.954932081796819</v>
      </c>
      <c r="X8" s="273">
        <v>56.456630644373554</v>
      </c>
      <c r="Y8" s="273">
        <v>59.094312712217949</v>
      </c>
      <c r="Z8" s="273">
        <v>56.235660806238421</v>
      </c>
      <c r="AA8" s="273">
        <v>59.269925583577979</v>
      </c>
      <c r="AB8" s="277">
        <v>61.045825282695432</v>
      </c>
      <c r="AC8" s="277">
        <v>61.079597</v>
      </c>
      <c r="AD8" s="277">
        <v>59.621195</v>
      </c>
      <c r="AE8" s="277">
        <v>60.245725999999998</v>
      </c>
      <c r="AF8" s="277">
        <v>59.297881000000004</v>
      </c>
      <c r="AG8" s="277">
        <v>57.681199999999997</v>
      </c>
      <c r="AH8" s="277">
        <v>56.677</v>
      </c>
      <c r="AI8" s="275">
        <v>50.74859446691206</v>
      </c>
    </row>
    <row r="9" spans="1:37">
      <c r="A9" s="267" t="s">
        <v>215</v>
      </c>
      <c r="B9" s="268">
        <v>11.536</v>
      </c>
      <c r="C9" s="268">
        <v>11.526</v>
      </c>
      <c r="D9" s="268">
        <v>11.811</v>
      </c>
      <c r="E9" s="268">
        <v>11.430999999999999</v>
      </c>
      <c r="F9" s="268">
        <v>11.641</v>
      </c>
      <c r="G9" s="268">
        <v>12.273</v>
      </c>
      <c r="H9" s="268">
        <v>12.058999999999999</v>
      </c>
      <c r="I9" s="268">
        <v>12.176</v>
      </c>
      <c r="J9" s="268">
        <v>12.847</v>
      </c>
      <c r="K9" s="268">
        <v>12.919</v>
      </c>
      <c r="L9" s="268">
        <v>13.336416000000026</v>
      </c>
      <c r="M9" s="268">
        <v>13.027398000000044</v>
      </c>
      <c r="N9" s="268">
        <v>14.477496999999975</v>
      </c>
      <c r="O9" s="268">
        <v>13.682059999999998</v>
      </c>
      <c r="P9" s="268">
        <v>13.300268999999972</v>
      </c>
      <c r="Q9" s="268">
        <v>13.064966000000014</v>
      </c>
      <c r="R9" s="268">
        <v>12.863271000000008</v>
      </c>
      <c r="S9" s="268">
        <v>12.588071999999986</v>
      </c>
      <c r="T9" s="268">
        <v>12.065985999999976</v>
      </c>
      <c r="U9" s="268">
        <v>11.533415000000037</v>
      </c>
      <c r="V9" s="268">
        <v>11.31742200000002</v>
      </c>
      <c r="W9" s="268">
        <v>11.139831999999995</v>
      </c>
      <c r="X9" s="268">
        <v>11.473618000000016</v>
      </c>
      <c r="Y9" s="268">
        <v>10.97320299999998</v>
      </c>
      <c r="Z9" s="268">
        <v>10.679407999999995</v>
      </c>
      <c r="AA9" s="268">
        <v>10.565047000000021</v>
      </c>
      <c r="AB9" s="268">
        <v>10.065338000000047</v>
      </c>
      <c r="AC9" s="268">
        <v>10.564362000000022</v>
      </c>
      <c r="AD9" s="268">
        <v>9.8638140000000138</v>
      </c>
      <c r="AE9" s="268">
        <v>9.9031000000000002</v>
      </c>
      <c r="AF9" s="268">
        <v>8.8829999999999991</v>
      </c>
      <c r="AG9" s="268">
        <v>9.0242500000000003</v>
      </c>
      <c r="AH9" s="268">
        <v>9.3451399999999989</v>
      </c>
      <c r="AI9" s="270">
        <v>8.7467420173200008</v>
      </c>
    </row>
    <row r="10" spans="1:37">
      <c r="A10" s="267" t="s">
        <v>216</v>
      </c>
      <c r="B10" s="268">
        <v>205.06399999999999</v>
      </c>
      <c r="C10" s="268">
        <v>210.29050000000001</v>
      </c>
      <c r="D10" s="268">
        <v>214.44300000000001</v>
      </c>
      <c r="E10" s="268">
        <v>211.37100000000001</v>
      </c>
      <c r="F10" s="268">
        <v>220.17169999999999</v>
      </c>
      <c r="G10" s="268">
        <v>229.21529999999998</v>
      </c>
      <c r="H10" s="268">
        <v>232.37270000000001</v>
      </c>
      <c r="I10" s="268">
        <v>239.29379999999998</v>
      </c>
      <c r="J10" s="268">
        <v>246.94700000000003</v>
      </c>
      <c r="K10" s="268">
        <v>252.74020000000002</v>
      </c>
      <c r="L10" s="268">
        <v>263.30588399999993</v>
      </c>
      <c r="M10" s="268">
        <v>265.98120199999994</v>
      </c>
      <c r="N10" s="268">
        <v>270.79930300000001</v>
      </c>
      <c r="O10" s="268">
        <v>280.20184</v>
      </c>
      <c r="P10" s="268">
        <v>290.04793100000001</v>
      </c>
      <c r="Q10" s="268">
        <v>290.63293400000003</v>
      </c>
      <c r="R10" s="268">
        <v>301.25962900000007</v>
      </c>
      <c r="S10" s="268">
        <v>301.29972800000007</v>
      </c>
      <c r="T10" s="268">
        <v>307.06361400000003</v>
      </c>
      <c r="U10" s="268">
        <v>281.10918500000002</v>
      </c>
      <c r="V10" s="268">
        <v>290.74465799999996</v>
      </c>
      <c r="W10" s="268">
        <v>291.44062799999995</v>
      </c>
      <c r="X10" s="268">
        <v>287.80258199999992</v>
      </c>
      <c r="Y10" s="268">
        <v>278.83069700000004</v>
      </c>
      <c r="Z10" s="268">
        <v>269.14879200000001</v>
      </c>
      <c r="AA10" s="268">
        <v>272.428853</v>
      </c>
      <c r="AB10" s="268">
        <v>279.70286199999998</v>
      </c>
      <c r="AC10" s="268">
        <v>285.26563117200004</v>
      </c>
      <c r="AD10" s="268">
        <v>279.84464572702001</v>
      </c>
      <c r="AE10" s="268">
        <v>283.95008719754003</v>
      </c>
      <c r="AF10" s="268">
        <v>271.64801400000005</v>
      </c>
      <c r="AG10" s="268">
        <v>280.04525605539993</v>
      </c>
      <c r="AH10" s="268">
        <v>274.60799216482997</v>
      </c>
      <c r="AI10" s="270">
        <v>257.024</v>
      </c>
    </row>
    <row r="11" spans="1:37">
      <c r="A11" s="267" t="s">
        <v>217</v>
      </c>
      <c r="B11" s="268">
        <v>4.782</v>
      </c>
      <c r="C11" s="268">
        <v>4.577</v>
      </c>
      <c r="D11" s="268">
        <v>4.9459999999999997</v>
      </c>
      <c r="E11" s="268">
        <v>4.1890000000000001</v>
      </c>
      <c r="F11" s="268">
        <v>4.1500000000000004</v>
      </c>
      <c r="G11" s="268">
        <v>5.6260000000000003</v>
      </c>
      <c r="H11" s="268">
        <v>6.8819999999999997</v>
      </c>
      <c r="I11" s="268">
        <v>6.7279999999999998</v>
      </c>
      <c r="J11" s="268">
        <v>8.3580000000000005</v>
      </c>
      <c r="K11" s="268">
        <v>8.9030000000000005</v>
      </c>
      <c r="L11" s="268">
        <v>9.1300000000000008</v>
      </c>
      <c r="M11" s="268">
        <v>9.5109999999999992</v>
      </c>
      <c r="N11" s="268">
        <v>10.654</v>
      </c>
      <c r="O11" s="268">
        <v>10.493</v>
      </c>
      <c r="P11" s="268">
        <v>10.3</v>
      </c>
      <c r="Q11" s="268">
        <v>9.3190000000000008</v>
      </c>
      <c r="R11" s="268">
        <v>8.7520000000000007</v>
      </c>
      <c r="S11" s="268">
        <v>7.6539999999999999</v>
      </c>
      <c r="T11" s="268">
        <v>7.6180000000000003</v>
      </c>
      <c r="U11" s="268">
        <v>5.798</v>
      </c>
      <c r="V11" s="268">
        <v>4.4530000000000003</v>
      </c>
      <c r="W11" s="268">
        <v>2.5390000000000001</v>
      </c>
      <c r="X11" s="268">
        <v>2.6890000000000001</v>
      </c>
      <c r="Y11" s="268">
        <v>2.4950000000000001</v>
      </c>
      <c r="Z11" s="268">
        <v>2.3290000000000002</v>
      </c>
      <c r="AA11" s="268">
        <v>1.909</v>
      </c>
      <c r="AB11" s="268">
        <v>2.468</v>
      </c>
      <c r="AC11" s="268">
        <v>2.4781619999999998</v>
      </c>
      <c r="AD11" s="268">
        <v>2.3122790000000002</v>
      </c>
      <c r="AE11" s="268">
        <v>2.4691999999999998</v>
      </c>
      <c r="AF11" s="268">
        <v>2.6680000000000001</v>
      </c>
      <c r="AG11" s="268">
        <v>2.91615</v>
      </c>
      <c r="AH11" s="268">
        <v>2.5863499999999999</v>
      </c>
      <c r="AI11" s="270">
        <v>2.1850000000000001</v>
      </c>
    </row>
    <row r="12" spans="1:37">
      <c r="A12" s="267" t="s">
        <v>218</v>
      </c>
      <c r="B12" s="268">
        <v>200.28200000000001</v>
      </c>
      <c r="C12" s="268">
        <v>205.71350000000001</v>
      </c>
      <c r="D12" s="268">
        <v>209.49700000000001</v>
      </c>
      <c r="E12" s="268">
        <v>207.18199999999999</v>
      </c>
      <c r="F12" s="268">
        <v>216.02169999999998</v>
      </c>
      <c r="G12" s="268">
        <v>223.58929999999998</v>
      </c>
      <c r="H12" s="268">
        <v>225.4907</v>
      </c>
      <c r="I12" s="268">
        <v>232.5658</v>
      </c>
      <c r="J12" s="268">
        <v>238.58900000000003</v>
      </c>
      <c r="K12" s="268">
        <v>243.83720000000002</v>
      </c>
      <c r="L12" s="268">
        <v>254.17588399999997</v>
      </c>
      <c r="M12" s="268">
        <v>256.47020199999992</v>
      </c>
      <c r="N12" s="268">
        <v>260.14530300000001</v>
      </c>
      <c r="O12" s="268">
        <v>269.70884000000001</v>
      </c>
      <c r="P12" s="268">
        <v>279.74793099999999</v>
      </c>
      <c r="Q12" s="268">
        <v>281.31393400000002</v>
      </c>
      <c r="R12" s="268">
        <v>292.50762900000007</v>
      </c>
      <c r="S12" s="268">
        <v>293.64572800000008</v>
      </c>
      <c r="T12" s="268">
        <v>299.44561399999998</v>
      </c>
      <c r="U12" s="268">
        <v>275.31118500000002</v>
      </c>
      <c r="V12" s="268">
        <v>286.29165799999993</v>
      </c>
      <c r="W12" s="268">
        <v>288.90162799999996</v>
      </c>
      <c r="X12" s="268">
        <v>285.11358199999995</v>
      </c>
      <c r="Y12" s="268">
        <v>276.33569700000004</v>
      </c>
      <c r="Z12" s="268">
        <v>266.81979200000001</v>
      </c>
      <c r="AA12" s="268">
        <v>270.51985300000001</v>
      </c>
      <c r="AB12" s="268">
        <v>277.23486199999996</v>
      </c>
      <c r="AC12" s="268">
        <v>282.78746917199999</v>
      </c>
      <c r="AD12" s="268">
        <v>277.53236672702002</v>
      </c>
      <c r="AE12" s="268">
        <v>281.48088719754003</v>
      </c>
      <c r="AF12" s="268">
        <v>268.98001400000004</v>
      </c>
      <c r="AG12" s="268">
        <v>277.12910605539992</v>
      </c>
      <c r="AH12" s="268">
        <v>272.02164216482998</v>
      </c>
      <c r="AI12" s="270">
        <v>254.839</v>
      </c>
    </row>
    <row r="13" spans="1:37">
      <c r="A13" s="267" t="s">
        <v>219</v>
      </c>
      <c r="B13" s="268">
        <v>34.655000000000001</v>
      </c>
      <c r="C13" s="268">
        <v>35.082000000000001</v>
      </c>
      <c r="D13" s="268">
        <v>35.299999999999997</v>
      </c>
      <c r="E13" s="268">
        <v>39.432000000000002</v>
      </c>
      <c r="F13" s="268">
        <v>37.598999999999997</v>
      </c>
      <c r="G13" s="268">
        <v>37.427</v>
      </c>
      <c r="H13" s="268">
        <v>37.389000000000003</v>
      </c>
      <c r="I13" s="268">
        <v>38.832000000000001</v>
      </c>
      <c r="J13" s="268">
        <v>40.731999999999999</v>
      </c>
      <c r="K13" s="268">
        <v>42.01</v>
      </c>
      <c r="L13" s="268">
        <v>44.347000000000001</v>
      </c>
      <c r="M13" s="268">
        <v>48.377000000000002</v>
      </c>
      <c r="N13" s="268">
        <v>50.597000000000001</v>
      </c>
      <c r="O13" s="268">
        <v>50.968000000000004</v>
      </c>
      <c r="P13" s="268">
        <v>45.634999999999998</v>
      </c>
      <c r="Q13" s="268">
        <v>49.155000000000001</v>
      </c>
      <c r="R13" s="268">
        <v>44.984999999999999</v>
      </c>
      <c r="S13" s="268">
        <v>46.283000000000001</v>
      </c>
      <c r="T13" s="268">
        <v>40.034999999999997</v>
      </c>
      <c r="U13" s="268">
        <v>44.959000000000003</v>
      </c>
      <c r="V13" s="268">
        <v>44.16</v>
      </c>
      <c r="W13" s="268">
        <v>45.731999999999999</v>
      </c>
      <c r="X13" s="268">
        <v>43.103000000000002</v>
      </c>
      <c r="Y13" s="268">
        <v>42.137999999999998</v>
      </c>
      <c r="Z13" s="268">
        <v>43.716000000000001</v>
      </c>
      <c r="AA13" s="268">
        <v>46.378</v>
      </c>
      <c r="AB13" s="268">
        <v>37.027000000000001</v>
      </c>
      <c r="AC13" s="268">
        <v>37.760649999999998</v>
      </c>
      <c r="AD13" s="268">
        <v>43.898788999999994</v>
      </c>
      <c r="AE13" s="268">
        <v>38.141200000000005</v>
      </c>
      <c r="AF13" s="268">
        <v>32.200400000000002</v>
      </c>
      <c r="AG13" s="268">
        <v>42.7898</v>
      </c>
      <c r="AH13" s="268">
        <v>42.986800000000002</v>
      </c>
      <c r="AI13" s="270">
        <v>51.252000000000002</v>
      </c>
    </row>
    <row r="14" spans="1:37">
      <c r="A14" s="267" t="s">
        <v>220</v>
      </c>
      <c r="B14" s="268">
        <v>234.93700000000001</v>
      </c>
      <c r="C14" s="268">
        <v>240.7955</v>
      </c>
      <c r="D14" s="268">
        <v>244.797</v>
      </c>
      <c r="E14" s="268">
        <v>246.614</v>
      </c>
      <c r="F14" s="268">
        <v>253.62069999999997</v>
      </c>
      <c r="G14" s="268">
        <v>261.0163</v>
      </c>
      <c r="H14" s="268">
        <v>262.87970000000001</v>
      </c>
      <c r="I14" s="268">
        <v>271.39779999999996</v>
      </c>
      <c r="J14" s="268">
        <v>279.32100000000003</v>
      </c>
      <c r="K14" s="268">
        <v>285.84719999999999</v>
      </c>
      <c r="L14" s="268">
        <v>298.52288399999998</v>
      </c>
      <c r="M14" s="268">
        <v>304.84720199999992</v>
      </c>
      <c r="N14" s="268">
        <v>310.74230299999999</v>
      </c>
      <c r="O14" s="268">
        <v>320.67684000000003</v>
      </c>
      <c r="P14" s="268">
        <v>325.38293099999999</v>
      </c>
      <c r="Q14" s="268">
        <v>330.46893399999999</v>
      </c>
      <c r="R14" s="268">
        <v>337.49262900000008</v>
      </c>
      <c r="S14" s="268">
        <v>339.92872800000004</v>
      </c>
      <c r="T14" s="268">
        <v>339.480614</v>
      </c>
      <c r="U14" s="268">
        <v>320.27018499999997</v>
      </c>
      <c r="V14" s="268">
        <v>330.45165799999995</v>
      </c>
      <c r="W14" s="268">
        <v>334.63362799999999</v>
      </c>
      <c r="X14" s="268">
        <v>328.21658199999996</v>
      </c>
      <c r="Y14" s="268">
        <v>318.47369700000002</v>
      </c>
      <c r="Z14" s="268">
        <v>310.53579200000001</v>
      </c>
      <c r="AA14" s="268">
        <v>316.897853</v>
      </c>
      <c r="AB14" s="268">
        <v>314.26186199999995</v>
      </c>
      <c r="AC14" s="268">
        <v>320.54811917200004</v>
      </c>
      <c r="AD14" s="268">
        <v>321.43115572701998</v>
      </c>
      <c r="AE14" s="268">
        <v>319.62208719754005</v>
      </c>
      <c r="AF14" s="268">
        <v>301.18041400000004</v>
      </c>
      <c r="AG14" s="268">
        <v>319.91890605539993</v>
      </c>
      <c r="AH14" s="268">
        <v>315.00844216483</v>
      </c>
      <c r="AI14" s="270">
        <v>306.09100000000001</v>
      </c>
    </row>
    <row r="15" spans="1:37">
      <c r="A15" s="267" t="s">
        <v>221</v>
      </c>
      <c r="B15" s="268">
        <v>16.158999999999999</v>
      </c>
      <c r="C15" s="268">
        <v>17.108000000000001</v>
      </c>
      <c r="D15" s="268">
        <v>16.728000000000002</v>
      </c>
      <c r="E15" s="268">
        <v>17.649999999999999</v>
      </c>
      <c r="F15" s="268">
        <v>17.065999999999999</v>
      </c>
      <c r="G15" s="268">
        <v>17.552</v>
      </c>
      <c r="H15" s="268">
        <v>16.927</v>
      </c>
      <c r="I15" s="268">
        <v>17.727</v>
      </c>
      <c r="J15" s="268">
        <v>18.518000000000001</v>
      </c>
      <c r="K15" s="268">
        <v>18.571000000000002</v>
      </c>
      <c r="L15" s="268">
        <v>19.202999999999999</v>
      </c>
      <c r="M15" s="268">
        <v>19.356000000000002</v>
      </c>
      <c r="N15" s="268">
        <v>19.782</v>
      </c>
      <c r="O15" s="268">
        <v>20.888999999999999</v>
      </c>
      <c r="P15" s="268">
        <v>20.867999999999999</v>
      </c>
      <c r="Q15" s="268">
        <v>20.626000000000001</v>
      </c>
      <c r="R15" s="268">
        <v>19.925999999999998</v>
      </c>
      <c r="S15" s="268">
        <v>20.975999999999999</v>
      </c>
      <c r="T15" s="268">
        <v>20.443999999999999</v>
      </c>
      <c r="U15" s="268">
        <v>20.352</v>
      </c>
      <c r="V15" s="268">
        <v>20.57</v>
      </c>
      <c r="W15" s="268">
        <v>20.847999999999999</v>
      </c>
      <c r="X15" s="268">
        <v>21</v>
      </c>
      <c r="Y15" s="268">
        <v>21.187000000000001</v>
      </c>
      <c r="Z15" s="268">
        <v>19.451000000000001</v>
      </c>
      <c r="AA15" s="268">
        <v>19.716999999999999</v>
      </c>
      <c r="AB15" s="268">
        <v>18.753</v>
      </c>
      <c r="AC15" s="268">
        <v>18.667621999999998</v>
      </c>
      <c r="AD15" s="268">
        <v>17.988159</v>
      </c>
      <c r="AE15" s="268">
        <v>17.818287197540048</v>
      </c>
      <c r="AF15" s="268">
        <v>17.365914000000046</v>
      </c>
      <c r="AG15" s="268">
        <v>19.0318</v>
      </c>
      <c r="AH15" s="268">
        <v>19.155000000000001</v>
      </c>
      <c r="AI15" s="270">
        <v>18.61274912096502</v>
      </c>
    </row>
    <row r="16" spans="1:37">
      <c r="A16" s="267" t="s">
        <v>222</v>
      </c>
      <c r="B16" s="268">
        <v>218.77799999999999</v>
      </c>
      <c r="C16" s="268">
        <v>223.6875</v>
      </c>
      <c r="D16" s="268">
        <v>228.06899999999999</v>
      </c>
      <c r="E16" s="268">
        <v>228.964</v>
      </c>
      <c r="F16" s="268">
        <v>236.55469999999997</v>
      </c>
      <c r="G16" s="268">
        <v>243.46429999999998</v>
      </c>
      <c r="H16" s="268">
        <v>245.95270000000002</v>
      </c>
      <c r="I16" s="268">
        <v>253.67079999999999</v>
      </c>
      <c r="J16" s="268">
        <v>260.803</v>
      </c>
      <c r="K16" s="268">
        <v>267.27620000000002</v>
      </c>
      <c r="L16" s="268">
        <v>279.31988399999994</v>
      </c>
      <c r="M16" s="268">
        <v>285.49120199999993</v>
      </c>
      <c r="N16" s="268">
        <v>290.96030300000001</v>
      </c>
      <c r="O16" s="268">
        <v>299.78784000000002</v>
      </c>
      <c r="P16" s="268">
        <v>304.51493099999999</v>
      </c>
      <c r="Q16" s="268">
        <v>309.84293400000001</v>
      </c>
      <c r="R16" s="268">
        <v>317.56662900000009</v>
      </c>
      <c r="S16" s="268">
        <v>318.95272800000004</v>
      </c>
      <c r="T16" s="268">
        <v>319.03661399999999</v>
      </c>
      <c r="U16" s="268">
        <v>299.91818499999999</v>
      </c>
      <c r="V16" s="268">
        <v>309.88165799999996</v>
      </c>
      <c r="W16" s="268">
        <v>313.78562799999997</v>
      </c>
      <c r="X16" s="268">
        <v>307.21658199999996</v>
      </c>
      <c r="Y16" s="268">
        <v>297.28669700000006</v>
      </c>
      <c r="Z16" s="268">
        <v>291.08479199999999</v>
      </c>
      <c r="AA16" s="268">
        <v>297.18085300000001</v>
      </c>
      <c r="AB16" s="268">
        <v>295.50886199999997</v>
      </c>
      <c r="AC16" s="268">
        <v>301.88049717200005</v>
      </c>
      <c r="AD16" s="268">
        <v>303.44299672701999</v>
      </c>
      <c r="AE16" s="268">
        <v>301.80379999999997</v>
      </c>
      <c r="AF16" s="268">
        <v>283.81450000000001</v>
      </c>
      <c r="AG16" s="268">
        <v>300.88710605539995</v>
      </c>
      <c r="AH16" s="268">
        <v>295.85344216482997</v>
      </c>
      <c r="AI16" s="270">
        <v>287.47825087903499</v>
      </c>
      <c r="AK16" s="271"/>
    </row>
    <row r="18" spans="1:36">
      <c r="A18" s="61" t="s">
        <v>223</v>
      </c>
      <c r="AA18" s="278"/>
      <c r="AB18" s="278"/>
      <c r="AC18" s="278"/>
      <c r="AD18" s="278"/>
      <c r="AE18" s="278"/>
      <c r="AF18" s="278"/>
      <c r="AG18" s="278"/>
      <c r="AH18" s="278"/>
      <c r="AI18" s="278"/>
      <c r="AJ18" s="279" t="s">
        <v>224</v>
      </c>
    </row>
    <row r="19" spans="1:36">
      <c r="A19" s="276" t="s">
        <v>225</v>
      </c>
      <c r="B19" s="280">
        <f>'7'!B7+'7'!B9</f>
        <v>26.295999999999999</v>
      </c>
      <c r="C19" s="280">
        <f>'7'!C7+'7'!C9</f>
        <v>29.168999999999997</v>
      </c>
      <c r="D19" s="280">
        <f>'7'!D7+'7'!D9</f>
        <v>32.119999999999997</v>
      </c>
      <c r="E19" s="280">
        <f>'7'!E7+'7'!E9</f>
        <v>34.968000000000004</v>
      </c>
      <c r="F19" s="280">
        <f>'7'!F7+'7'!F9</f>
        <v>38.612000000000002</v>
      </c>
      <c r="G19" s="280">
        <f>'7'!G7+'7'!G9</f>
        <v>40.183</v>
      </c>
      <c r="H19" s="280">
        <f>'7'!H7+'7'!H9</f>
        <v>43.783000000000001</v>
      </c>
      <c r="I19" s="280">
        <f>'7'!I7+'7'!I9</f>
        <v>53.024000000000001</v>
      </c>
      <c r="J19" s="280">
        <f>'7'!J7+'7'!J9</f>
        <v>57.805999999999997</v>
      </c>
      <c r="K19" s="280">
        <f>'7'!K7+'7'!K9</f>
        <v>63.143999999999998</v>
      </c>
      <c r="L19" s="280">
        <f>'7'!L7+'7'!L9</f>
        <v>21.157899999999998</v>
      </c>
      <c r="M19" s="280">
        <f>'7'!M7+'7'!M9</f>
        <v>20.430399999999999</v>
      </c>
      <c r="N19" s="280">
        <f>'7'!N7+'7'!N9</f>
        <v>20.2502</v>
      </c>
      <c r="O19" s="280">
        <f>'7'!O7+'7'!O9</f>
        <v>19.524000000000001</v>
      </c>
      <c r="P19" s="281">
        <f>'7'!P7+'7'!P9</f>
        <v>19.037000000000003</v>
      </c>
      <c r="Q19" s="281">
        <f>'7'!Q7+'7'!Q9</f>
        <v>19.786999999999999</v>
      </c>
      <c r="R19" s="281">
        <f>'7'!R7+'7'!R9</f>
        <v>18.353999999999999</v>
      </c>
      <c r="S19" s="281">
        <f>'7'!S7+'7'!S9</f>
        <v>19.116</v>
      </c>
      <c r="T19" s="281">
        <f>'7'!T7+'7'!T9</f>
        <v>18.762</v>
      </c>
      <c r="U19" s="281">
        <f>'7'!U7+'7'!U9</f>
        <v>20.271000000000001</v>
      </c>
      <c r="V19" s="281">
        <f>'7'!V7+'7'!V9</f>
        <v>23.861999999999998</v>
      </c>
      <c r="W19" s="281">
        <f>'7'!W7+'7'!W9</f>
        <v>23.553100000000001</v>
      </c>
      <c r="X19" s="281">
        <f>'7'!X7+'7'!X9</f>
        <v>16.0565</v>
      </c>
      <c r="Y19" s="281">
        <f>'7'!Y7+'7'!Y9</f>
        <v>16.0701</v>
      </c>
      <c r="Z19" s="281">
        <f>'7'!Z7+'7'!Z9</f>
        <v>15.742100000000001</v>
      </c>
      <c r="AA19" s="281">
        <f>'7'!AA7+'7'!AA9</f>
        <v>19.082799999999999</v>
      </c>
      <c r="AB19" s="282">
        <f>'7'!AB7+'7'!AB9</f>
        <v>18.467299999999998</v>
      </c>
      <c r="AC19" s="282">
        <f>'7'!AC7+'7'!AC9</f>
        <v>19.781600000000001</v>
      </c>
      <c r="AD19" s="282">
        <f>'7'!AD7+'7'!AD9</f>
        <v>22.7835</v>
      </c>
      <c r="AE19" s="282">
        <f>'7'!AE7+'7'!AE9</f>
        <v>22.3398</v>
      </c>
      <c r="AF19" s="282">
        <f>'7'!AF7+'7'!AF9</f>
        <v>20.3306</v>
      </c>
      <c r="AG19" s="282">
        <f>'7'!AG7+'7'!AG9</f>
        <v>21.232535499545317</v>
      </c>
      <c r="AH19" s="282">
        <f>'7'!AH7+'7'!AH9</f>
        <v>22.111857597799066</v>
      </c>
      <c r="AI19" s="283">
        <f>'7'!AI7+'7'!AI9</f>
        <v>18.464849201136282</v>
      </c>
      <c r="AJ19" s="267"/>
    </row>
    <row r="20" spans="1:36">
      <c r="A20" s="267" t="s">
        <v>215</v>
      </c>
      <c r="B20" s="268">
        <f t="shared" ref="B20:AI20" si="0">B9/B6*B19</f>
        <v>1.4005108771929824</v>
      </c>
      <c r="C20" s="268">
        <f t="shared" si="0"/>
        <v>1.5156757680334871</v>
      </c>
      <c r="D20" s="268">
        <f t="shared" si="0"/>
        <v>1.6767408311013285</v>
      </c>
      <c r="E20" s="268">
        <f t="shared" si="0"/>
        <v>1.7940557445624368</v>
      </c>
      <c r="F20" s="268">
        <f t="shared" si="0"/>
        <v>1.9389890717807956</v>
      </c>
      <c r="G20" s="268">
        <f t="shared" si="0"/>
        <v>2.0421940069146207</v>
      </c>
      <c r="H20" s="268">
        <f t="shared" si="0"/>
        <v>2.1600275127980537</v>
      </c>
      <c r="I20" s="268">
        <f t="shared" si="0"/>
        <v>2.5673867160191803</v>
      </c>
      <c r="J20" s="268">
        <f t="shared" si="0"/>
        <v>2.8585482420687156</v>
      </c>
      <c r="K20" s="268">
        <f t="shared" si="0"/>
        <v>3.0706910809036541</v>
      </c>
      <c r="L20" s="268">
        <f t="shared" si="0"/>
        <v>1.0199834084895931</v>
      </c>
      <c r="M20" s="268">
        <f t="shared" si="0"/>
        <v>0.95393099746459753</v>
      </c>
      <c r="N20" s="268">
        <f t="shared" si="0"/>
        <v>1.0276763120919734</v>
      </c>
      <c r="O20" s="268">
        <f t="shared" si="0"/>
        <v>0.90895942050585254</v>
      </c>
      <c r="P20" s="268">
        <f t="shared" si="0"/>
        <v>0.83467520477457768</v>
      </c>
      <c r="Q20" s="268">
        <f t="shared" si="0"/>
        <v>0.85122907416218641</v>
      </c>
      <c r="R20" s="268">
        <f t="shared" si="0"/>
        <v>0.75159269169487519</v>
      </c>
      <c r="S20" s="268">
        <f t="shared" si="0"/>
        <v>0.76662292816732514</v>
      </c>
      <c r="T20" s="268">
        <f t="shared" si="0"/>
        <v>0.70937333713951811</v>
      </c>
      <c r="U20" s="268">
        <f t="shared" si="0"/>
        <v>0.79890574873583253</v>
      </c>
      <c r="V20" s="268">
        <f t="shared" si="0"/>
        <v>0.89404245565679907</v>
      </c>
      <c r="W20" s="268">
        <f t="shared" si="0"/>
        <v>0.86713324805970593</v>
      </c>
      <c r="X20" s="268">
        <f t="shared" si="0"/>
        <v>0.61557232889551627</v>
      </c>
      <c r="Y20" s="268">
        <f t="shared" si="0"/>
        <v>0.60848204434205222</v>
      </c>
      <c r="Z20" s="268">
        <f t="shared" si="0"/>
        <v>0.60078401203595599</v>
      </c>
      <c r="AA20" s="268">
        <f t="shared" si="0"/>
        <v>0.71242058182738355</v>
      </c>
      <c r="AB20" s="268">
        <f t="shared" si="0"/>
        <v>0.64147693379536064</v>
      </c>
      <c r="AC20" s="268">
        <f t="shared" si="0"/>
        <v>0.7064191872448049</v>
      </c>
      <c r="AD20" s="268">
        <f t="shared" si="0"/>
        <v>0.7757184808505625</v>
      </c>
      <c r="AE20" s="268">
        <f t="shared" si="0"/>
        <v>0.75287008281206091</v>
      </c>
      <c r="AF20" s="268">
        <f t="shared" si="0"/>
        <v>0.64376739393242266</v>
      </c>
      <c r="AG20" s="268">
        <f t="shared" si="0"/>
        <v>0.66284303417687507</v>
      </c>
      <c r="AH20" s="268">
        <f t="shared" si="0"/>
        <v>0.72772011118914459</v>
      </c>
      <c r="AI20" s="270">
        <f t="shared" si="0"/>
        <v>0.60769395127975034</v>
      </c>
      <c r="AJ20" s="267" t="s">
        <v>226</v>
      </c>
    </row>
    <row r="21" spans="1:36">
      <c r="A21" s="267" t="s">
        <v>216</v>
      </c>
      <c r="B21" s="268">
        <f>B19-B20</f>
        <v>24.895489122807017</v>
      </c>
      <c r="C21" s="268">
        <f t="shared" ref="C21:AI21" si="1">C19-C20</f>
        <v>27.653324231966511</v>
      </c>
      <c r="D21" s="268">
        <f t="shared" si="1"/>
        <v>30.44325916889867</v>
      </c>
      <c r="E21" s="268">
        <f t="shared" si="1"/>
        <v>33.173944255437569</v>
      </c>
      <c r="F21" s="268">
        <f t="shared" si="1"/>
        <v>36.673010928219206</v>
      </c>
      <c r="G21" s="268">
        <f t="shared" si="1"/>
        <v>38.14080599308538</v>
      </c>
      <c r="H21" s="268">
        <f t="shared" si="1"/>
        <v>41.622972487201949</v>
      </c>
      <c r="I21" s="268">
        <f t="shared" si="1"/>
        <v>50.456613283980822</v>
      </c>
      <c r="J21" s="268">
        <f t="shared" si="1"/>
        <v>54.947451757931283</v>
      </c>
      <c r="K21" s="268">
        <f t="shared" si="1"/>
        <v>60.073308919096341</v>
      </c>
      <c r="L21" s="268">
        <f t="shared" si="1"/>
        <v>20.137916591510404</v>
      </c>
      <c r="M21" s="268">
        <f t="shared" si="1"/>
        <v>19.476469002535403</v>
      </c>
      <c r="N21" s="268">
        <f t="shared" si="1"/>
        <v>19.222523687908026</v>
      </c>
      <c r="O21" s="268">
        <f t="shared" si="1"/>
        <v>18.615040579494149</v>
      </c>
      <c r="P21" s="268">
        <f t="shared" si="1"/>
        <v>18.202324795225426</v>
      </c>
      <c r="Q21" s="268">
        <f t="shared" si="1"/>
        <v>18.935770925837812</v>
      </c>
      <c r="R21" s="268">
        <f t="shared" si="1"/>
        <v>17.602407308305125</v>
      </c>
      <c r="S21" s="268">
        <f t="shared" si="1"/>
        <v>18.349377071832674</v>
      </c>
      <c r="T21" s="268">
        <f t="shared" si="1"/>
        <v>18.052626662860483</v>
      </c>
      <c r="U21" s="268">
        <f t="shared" si="1"/>
        <v>19.472094251264167</v>
      </c>
      <c r="V21" s="268">
        <f t="shared" si="1"/>
        <v>22.9679575443432</v>
      </c>
      <c r="W21" s="268">
        <f t="shared" si="1"/>
        <v>22.685966751940295</v>
      </c>
      <c r="X21" s="268">
        <f t="shared" si="1"/>
        <v>15.440927671104484</v>
      </c>
      <c r="Y21" s="268">
        <f t="shared" si="1"/>
        <v>15.461617955657948</v>
      </c>
      <c r="Z21" s="268">
        <f t="shared" si="1"/>
        <v>15.141315987964045</v>
      </c>
      <c r="AA21" s="268">
        <f t="shared" si="1"/>
        <v>18.370379418172615</v>
      </c>
      <c r="AB21" s="268">
        <f t="shared" si="1"/>
        <v>17.825823066204638</v>
      </c>
      <c r="AC21" s="268">
        <f t="shared" si="1"/>
        <v>19.075180812755196</v>
      </c>
      <c r="AD21" s="268">
        <f t="shared" si="1"/>
        <v>22.007781519149436</v>
      </c>
      <c r="AE21" s="268">
        <f t="shared" si="1"/>
        <v>21.586929917187938</v>
      </c>
      <c r="AF21" s="268">
        <f t="shared" si="1"/>
        <v>19.686832606067579</v>
      </c>
      <c r="AG21" s="268">
        <f t="shared" si="1"/>
        <v>20.569692465368444</v>
      </c>
      <c r="AH21" s="268">
        <f t="shared" si="1"/>
        <v>21.384137486609923</v>
      </c>
      <c r="AI21" s="270">
        <f t="shared" si="1"/>
        <v>17.857155249856532</v>
      </c>
      <c r="AJ21" s="267"/>
    </row>
    <row r="22" spans="1:36">
      <c r="A22" s="267" t="s">
        <v>217</v>
      </c>
      <c r="B22" s="268">
        <f>(B11/B6*B19)</f>
        <v>0.58055157894736842</v>
      </c>
      <c r="C22" s="268">
        <f t="shared" ref="C22:AI22" si="2">(C11/C6*C19)</f>
        <v>0.60187818760101253</v>
      </c>
      <c r="D22" s="268">
        <f t="shared" si="2"/>
        <v>0.70215563039769457</v>
      </c>
      <c r="E22" s="268">
        <f t="shared" si="2"/>
        <v>0.65744899956014768</v>
      </c>
      <c r="F22" s="268">
        <f t="shared" si="2"/>
        <v>0.69124685575898148</v>
      </c>
      <c r="G22" s="268">
        <f t="shared" si="2"/>
        <v>0.93615118413604304</v>
      </c>
      <c r="H22" s="268">
        <f t="shared" si="2"/>
        <v>1.232714930182951</v>
      </c>
      <c r="I22" s="268">
        <f t="shared" si="2"/>
        <v>1.4186414114140147</v>
      </c>
      <c r="J22" s="268">
        <f t="shared" si="2"/>
        <v>1.8597140349661652</v>
      </c>
      <c r="K22" s="268">
        <f t="shared" si="2"/>
        <v>2.1161361323078594</v>
      </c>
      <c r="L22" s="268">
        <f t="shared" si="2"/>
        <v>0.69827219843097021</v>
      </c>
      <c r="M22" s="268">
        <f t="shared" si="2"/>
        <v>0.69644281359069204</v>
      </c>
      <c r="N22" s="268">
        <f t="shared" si="2"/>
        <v>0.75626770490975781</v>
      </c>
      <c r="O22" s="268">
        <f t="shared" si="2"/>
        <v>0.69709613898549727</v>
      </c>
      <c r="P22" s="268">
        <f t="shared" si="2"/>
        <v>0.64638952860112586</v>
      </c>
      <c r="Q22" s="268">
        <f t="shared" si="2"/>
        <v>0.60716604559992016</v>
      </c>
      <c r="R22" s="268">
        <f t="shared" si="2"/>
        <v>0.51137375848752187</v>
      </c>
      <c r="S22" s="268">
        <f t="shared" si="2"/>
        <v>0.46613428110299282</v>
      </c>
      <c r="T22" s="268">
        <f t="shared" si="2"/>
        <v>0.44787107181533775</v>
      </c>
      <c r="U22" s="268">
        <f t="shared" si="2"/>
        <v>0.40162046810683066</v>
      </c>
      <c r="V22" s="268">
        <f t="shared" si="2"/>
        <v>0.35177366851211511</v>
      </c>
      <c r="W22" s="268">
        <f t="shared" si="2"/>
        <v>0.19763774865039208</v>
      </c>
      <c r="X22" s="268">
        <f t="shared" si="2"/>
        <v>0.14426783185565711</v>
      </c>
      <c r="Y22" s="268">
        <f t="shared" si="2"/>
        <v>0.13835182859857995</v>
      </c>
      <c r="Z22" s="268">
        <f t="shared" si="2"/>
        <v>0.13102092962753575</v>
      </c>
      <c r="AA22" s="268">
        <f t="shared" si="2"/>
        <v>0.12872738670338829</v>
      </c>
      <c r="AB22" s="268">
        <f t="shared" si="2"/>
        <v>0.15728881361032712</v>
      </c>
      <c r="AC22" s="268">
        <f t="shared" si="2"/>
        <v>0.16571007183405456</v>
      </c>
      <c r="AD22" s="268">
        <f t="shared" si="2"/>
        <v>0.18184421899912706</v>
      </c>
      <c r="AE22" s="268">
        <f t="shared" si="2"/>
        <v>0.18771766502201742</v>
      </c>
      <c r="AF22" s="268">
        <f t="shared" si="2"/>
        <v>0.19335488089741124</v>
      </c>
      <c r="AG22" s="268">
        <f t="shared" si="2"/>
        <v>0.21419505378451328</v>
      </c>
      <c r="AH22" s="268">
        <f t="shared" si="2"/>
        <v>0.20140296556007126</v>
      </c>
      <c r="AI22" s="270">
        <f t="shared" si="2"/>
        <v>0.15180638469923632</v>
      </c>
      <c r="AJ22" s="267" t="s">
        <v>226</v>
      </c>
    </row>
    <row r="23" spans="1:36">
      <c r="A23" s="267" t="s">
        <v>218</v>
      </c>
      <c r="B23" s="268">
        <f>B21-B22</f>
        <v>24.314937543859649</v>
      </c>
      <c r="C23" s="268">
        <f t="shared" ref="C23:AI23" si="3">C21-C22</f>
        <v>27.051446044365498</v>
      </c>
      <c r="D23" s="268">
        <f t="shared" si="3"/>
        <v>29.741103538500976</v>
      </c>
      <c r="E23" s="268">
        <f t="shared" si="3"/>
        <v>32.516495255877423</v>
      </c>
      <c r="F23" s="268">
        <f t="shared" si="3"/>
        <v>35.981764072460223</v>
      </c>
      <c r="G23" s="268">
        <f t="shared" si="3"/>
        <v>37.204654808949336</v>
      </c>
      <c r="H23" s="268">
        <f t="shared" si="3"/>
        <v>40.390257557018998</v>
      </c>
      <c r="I23" s="268">
        <f t="shared" si="3"/>
        <v>49.037971872566807</v>
      </c>
      <c r="J23" s="268">
        <f t="shared" si="3"/>
        <v>53.087737722965116</v>
      </c>
      <c r="K23" s="268">
        <f t="shared" si="3"/>
        <v>57.957172786788483</v>
      </c>
      <c r="L23" s="268">
        <f t="shared" si="3"/>
        <v>19.439644393079433</v>
      </c>
      <c r="M23" s="268">
        <f t="shared" si="3"/>
        <v>18.78002618894471</v>
      </c>
      <c r="N23" s="268">
        <f t="shared" si="3"/>
        <v>18.46625598299827</v>
      </c>
      <c r="O23" s="268">
        <f t="shared" si="3"/>
        <v>17.917944440508652</v>
      </c>
      <c r="P23" s="268">
        <f t="shared" si="3"/>
        <v>17.555935266624299</v>
      </c>
      <c r="Q23" s="268">
        <f t="shared" si="3"/>
        <v>18.32860488023789</v>
      </c>
      <c r="R23" s="268">
        <f t="shared" si="3"/>
        <v>17.091033549817602</v>
      </c>
      <c r="S23" s="268">
        <f t="shared" si="3"/>
        <v>17.883242790729682</v>
      </c>
      <c r="T23" s="268">
        <f t="shared" si="3"/>
        <v>17.604755591045144</v>
      </c>
      <c r="U23" s="268">
        <f t="shared" si="3"/>
        <v>19.070473783157336</v>
      </c>
      <c r="V23" s="268">
        <f t="shared" si="3"/>
        <v>22.616183875831084</v>
      </c>
      <c r="W23" s="268">
        <f t="shared" si="3"/>
        <v>22.488329003289902</v>
      </c>
      <c r="X23" s="268">
        <f t="shared" si="3"/>
        <v>15.296659839248827</v>
      </c>
      <c r="Y23" s="268">
        <f t="shared" si="3"/>
        <v>15.323266127059368</v>
      </c>
      <c r="Z23" s="268">
        <f t="shared" si="3"/>
        <v>15.01029505833651</v>
      </c>
      <c r="AA23" s="268">
        <f t="shared" si="3"/>
        <v>18.241652031469226</v>
      </c>
      <c r="AB23" s="268">
        <f t="shared" si="3"/>
        <v>17.668534252594309</v>
      </c>
      <c r="AC23" s="268">
        <f t="shared" si="3"/>
        <v>18.90947074092114</v>
      </c>
      <c r="AD23" s="268">
        <f t="shared" si="3"/>
        <v>21.825937300150308</v>
      </c>
      <c r="AE23" s="268">
        <f t="shared" si="3"/>
        <v>21.39921225216592</v>
      </c>
      <c r="AF23" s="268">
        <f t="shared" si="3"/>
        <v>19.49347772517017</v>
      </c>
      <c r="AG23" s="268">
        <f t="shared" si="3"/>
        <v>20.355497411583929</v>
      </c>
      <c r="AH23" s="268">
        <f t="shared" si="3"/>
        <v>21.182734521049852</v>
      </c>
      <c r="AI23" s="270">
        <f t="shared" si="3"/>
        <v>17.705348865157298</v>
      </c>
      <c r="AJ23" s="267"/>
    </row>
    <row r="24" spans="1:36">
      <c r="A24" s="267" t="s">
        <v>219</v>
      </c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70"/>
      <c r="AJ24" s="267" t="s">
        <v>227</v>
      </c>
    </row>
    <row r="25" spans="1:36">
      <c r="A25" s="267" t="s">
        <v>220</v>
      </c>
      <c r="B25" s="268">
        <f>B23+B24</f>
        <v>24.314937543859649</v>
      </c>
      <c r="C25" s="268">
        <f t="shared" ref="C25:AI25" si="4">C23+C24</f>
        <v>27.051446044365498</v>
      </c>
      <c r="D25" s="268">
        <f t="shared" si="4"/>
        <v>29.741103538500976</v>
      </c>
      <c r="E25" s="268">
        <f t="shared" si="4"/>
        <v>32.516495255877423</v>
      </c>
      <c r="F25" s="268">
        <f t="shared" si="4"/>
        <v>35.981764072460223</v>
      </c>
      <c r="G25" s="268">
        <f t="shared" si="4"/>
        <v>37.204654808949336</v>
      </c>
      <c r="H25" s="268">
        <f t="shared" si="4"/>
        <v>40.390257557018998</v>
      </c>
      <c r="I25" s="268">
        <f t="shared" si="4"/>
        <v>49.037971872566807</v>
      </c>
      <c r="J25" s="268">
        <f t="shared" si="4"/>
        <v>53.087737722965116</v>
      </c>
      <c r="K25" s="268">
        <f t="shared" si="4"/>
        <v>57.957172786788483</v>
      </c>
      <c r="L25" s="268">
        <f t="shared" si="4"/>
        <v>19.439644393079433</v>
      </c>
      <c r="M25" s="268">
        <f t="shared" si="4"/>
        <v>18.78002618894471</v>
      </c>
      <c r="N25" s="268">
        <f t="shared" si="4"/>
        <v>18.46625598299827</v>
      </c>
      <c r="O25" s="268">
        <f t="shared" si="4"/>
        <v>17.917944440508652</v>
      </c>
      <c r="P25" s="268">
        <f t="shared" si="4"/>
        <v>17.555935266624299</v>
      </c>
      <c r="Q25" s="268">
        <f t="shared" si="4"/>
        <v>18.32860488023789</v>
      </c>
      <c r="R25" s="268">
        <f t="shared" si="4"/>
        <v>17.091033549817602</v>
      </c>
      <c r="S25" s="268">
        <f t="shared" si="4"/>
        <v>17.883242790729682</v>
      </c>
      <c r="T25" s="268">
        <f t="shared" si="4"/>
        <v>17.604755591045144</v>
      </c>
      <c r="U25" s="268">
        <f t="shared" si="4"/>
        <v>19.070473783157336</v>
      </c>
      <c r="V25" s="268">
        <f t="shared" si="4"/>
        <v>22.616183875831084</v>
      </c>
      <c r="W25" s="268">
        <f t="shared" si="4"/>
        <v>22.488329003289902</v>
      </c>
      <c r="X25" s="268">
        <f t="shared" si="4"/>
        <v>15.296659839248827</v>
      </c>
      <c r="Y25" s="268">
        <f t="shared" si="4"/>
        <v>15.323266127059368</v>
      </c>
      <c r="Z25" s="268">
        <f t="shared" si="4"/>
        <v>15.01029505833651</v>
      </c>
      <c r="AA25" s="268">
        <f t="shared" si="4"/>
        <v>18.241652031469226</v>
      </c>
      <c r="AB25" s="268">
        <f t="shared" si="4"/>
        <v>17.668534252594309</v>
      </c>
      <c r="AC25" s="268">
        <f t="shared" si="4"/>
        <v>18.90947074092114</v>
      </c>
      <c r="AD25" s="268">
        <f t="shared" si="4"/>
        <v>21.825937300150308</v>
      </c>
      <c r="AE25" s="268">
        <f t="shared" si="4"/>
        <v>21.39921225216592</v>
      </c>
      <c r="AF25" s="268">
        <f t="shared" si="4"/>
        <v>19.49347772517017</v>
      </c>
      <c r="AG25" s="268">
        <f t="shared" si="4"/>
        <v>20.355497411583929</v>
      </c>
      <c r="AH25" s="268">
        <f t="shared" si="4"/>
        <v>21.182734521049852</v>
      </c>
      <c r="AI25" s="270">
        <f t="shared" si="4"/>
        <v>17.705348865157298</v>
      </c>
      <c r="AJ25" s="267"/>
    </row>
    <row r="26" spans="1:36">
      <c r="A26" s="267" t="s">
        <v>221</v>
      </c>
      <c r="B26" s="268"/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  <c r="Y26" s="268"/>
      <c r="Z26" s="268"/>
      <c r="AA26" s="268"/>
      <c r="AB26" s="268"/>
      <c r="AC26" s="268"/>
      <c r="AD26" s="268"/>
      <c r="AE26" s="268"/>
      <c r="AF26" s="268"/>
      <c r="AG26" s="268"/>
      <c r="AH26" s="268"/>
      <c r="AI26" s="270"/>
      <c r="AJ26" s="267" t="s">
        <v>228</v>
      </c>
    </row>
    <row r="27" spans="1:36">
      <c r="A27" s="267" t="s">
        <v>222</v>
      </c>
      <c r="B27" s="268">
        <f>B25-B26</f>
        <v>24.314937543859649</v>
      </c>
      <c r="C27" s="268">
        <f t="shared" ref="C27:AI27" si="5">C25-C26</f>
        <v>27.051446044365498</v>
      </c>
      <c r="D27" s="268">
        <f t="shared" si="5"/>
        <v>29.741103538500976</v>
      </c>
      <c r="E27" s="268">
        <f t="shared" si="5"/>
        <v>32.516495255877423</v>
      </c>
      <c r="F27" s="268">
        <f t="shared" si="5"/>
        <v>35.981764072460223</v>
      </c>
      <c r="G27" s="268">
        <f t="shared" si="5"/>
        <v>37.204654808949336</v>
      </c>
      <c r="H27" s="268">
        <f t="shared" si="5"/>
        <v>40.390257557018998</v>
      </c>
      <c r="I27" s="268">
        <f t="shared" si="5"/>
        <v>49.037971872566807</v>
      </c>
      <c r="J27" s="268">
        <f t="shared" si="5"/>
        <v>53.087737722965116</v>
      </c>
      <c r="K27" s="268">
        <f t="shared" si="5"/>
        <v>57.957172786788483</v>
      </c>
      <c r="L27" s="268">
        <f t="shared" si="5"/>
        <v>19.439644393079433</v>
      </c>
      <c r="M27" s="268">
        <f t="shared" si="5"/>
        <v>18.78002618894471</v>
      </c>
      <c r="N27" s="268">
        <f t="shared" si="5"/>
        <v>18.46625598299827</v>
      </c>
      <c r="O27" s="268">
        <f t="shared" si="5"/>
        <v>17.917944440508652</v>
      </c>
      <c r="P27" s="268">
        <f t="shared" si="5"/>
        <v>17.555935266624299</v>
      </c>
      <c r="Q27" s="268">
        <f t="shared" si="5"/>
        <v>18.32860488023789</v>
      </c>
      <c r="R27" s="268">
        <f t="shared" si="5"/>
        <v>17.091033549817602</v>
      </c>
      <c r="S27" s="268">
        <f t="shared" si="5"/>
        <v>17.883242790729682</v>
      </c>
      <c r="T27" s="268">
        <f t="shared" si="5"/>
        <v>17.604755591045144</v>
      </c>
      <c r="U27" s="268">
        <f t="shared" si="5"/>
        <v>19.070473783157336</v>
      </c>
      <c r="V27" s="268">
        <f t="shared" si="5"/>
        <v>22.616183875831084</v>
      </c>
      <c r="W27" s="268">
        <f t="shared" si="5"/>
        <v>22.488329003289902</v>
      </c>
      <c r="X27" s="268">
        <f t="shared" si="5"/>
        <v>15.296659839248827</v>
      </c>
      <c r="Y27" s="268">
        <f t="shared" si="5"/>
        <v>15.323266127059368</v>
      </c>
      <c r="Z27" s="268">
        <f t="shared" si="5"/>
        <v>15.01029505833651</v>
      </c>
      <c r="AA27" s="268">
        <f t="shared" si="5"/>
        <v>18.241652031469226</v>
      </c>
      <c r="AB27" s="268">
        <f t="shared" si="5"/>
        <v>17.668534252594309</v>
      </c>
      <c r="AC27" s="268">
        <f t="shared" si="5"/>
        <v>18.90947074092114</v>
      </c>
      <c r="AD27" s="268">
        <f t="shared" si="5"/>
        <v>21.825937300150308</v>
      </c>
      <c r="AE27" s="268">
        <f t="shared" si="5"/>
        <v>21.39921225216592</v>
      </c>
      <c r="AF27" s="268">
        <f t="shared" si="5"/>
        <v>19.49347772517017</v>
      </c>
      <c r="AG27" s="268">
        <f t="shared" si="5"/>
        <v>20.355497411583929</v>
      </c>
      <c r="AH27" s="268">
        <f t="shared" si="5"/>
        <v>21.182734521049852</v>
      </c>
      <c r="AI27" s="270">
        <f t="shared" si="5"/>
        <v>17.705348865157298</v>
      </c>
      <c r="AJ27" s="267" t="s">
        <v>229</v>
      </c>
    </row>
    <row r="28" spans="1:36">
      <c r="T28" s="284"/>
    </row>
    <row r="29" spans="1:36">
      <c r="T29" s="284"/>
    </row>
    <row r="30" spans="1:36"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5"/>
      <c r="AD30" s="285"/>
      <c r="AE30" s="285"/>
      <c r="AF30" s="285"/>
      <c r="AG30" s="285"/>
      <c r="AH30" s="285"/>
      <c r="AI30" s="285"/>
    </row>
    <row r="31" spans="1:36">
      <c r="AE31" s="286"/>
      <c r="AF31" s="286"/>
      <c r="AG31" s="286"/>
      <c r="AH31" s="286"/>
    </row>
    <row r="33" spans="24:29">
      <c r="X33" s="286"/>
      <c r="Y33" s="286"/>
      <c r="Z33" s="286"/>
      <c r="AA33" s="286"/>
      <c r="AB33" s="286"/>
      <c r="AC33" s="286"/>
    </row>
    <row r="34" spans="24:29">
      <c r="AB34" s="286"/>
      <c r="AC34" s="286"/>
    </row>
  </sheetData>
  <mergeCells count="1">
    <mergeCell ref="A4:A5"/>
  </mergeCells>
  <hyperlinks>
    <hyperlink ref="A1" location="Indice!A1" display="Torna indietro" xr:uid="{CAF30108-6A80-414C-8655-D2AF26BAD698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4D130-4074-4779-8044-5ADBEC9768FF}">
  <dimension ref="A1:AB63"/>
  <sheetViews>
    <sheetView showGridLines="0" zoomScale="70" zoomScaleNormal="70" workbookViewId="0">
      <selection activeCell="A11" sqref="A11"/>
    </sheetView>
  </sheetViews>
  <sheetFormatPr defaultColWidth="9.26953125" defaultRowHeight="15.5"/>
  <cols>
    <col min="1" max="1" width="13.26953125" style="6" customWidth="1"/>
    <col min="2" max="2" width="21.453125" style="6" bestFit="1" customWidth="1"/>
    <col min="3" max="8" width="16.7265625" style="6" customWidth="1"/>
    <col min="11" max="11" width="9.26953125" style="6"/>
    <col min="12" max="13" width="11.26953125" style="6" bestFit="1" customWidth="1"/>
    <col min="14" max="14" width="11.26953125" style="6" customWidth="1"/>
    <col min="15" max="15" width="11.26953125" style="6" bestFit="1" customWidth="1"/>
    <col min="16" max="16" width="9.26953125" style="6"/>
    <col min="17" max="17" width="10.54296875" style="6" bestFit="1" customWidth="1"/>
    <col min="18" max="18" width="10.7265625" style="6" bestFit="1" customWidth="1"/>
    <col min="20" max="26" width="9.26953125" style="6"/>
    <col min="27" max="27" width="11.26953125" style="6" bestFit="1" customWidth="1"/>
    <col min="28" max="16384" width="9.26953125" style="6"/>
  </cols>
  <sheetData>
    <row r="1" spans="1:28">
      <c r="A1" s="8" t="s">
        <v>30</v>
      </c>
      <c r="B1" s="8"/>
      <c r="R1" s="287"/>
    </row>
    <row r="2" spans="1:28">
      <c r="L2" s="287"/>
    </row>
    <row r="3" spans="1:28" ht="17.5">
      <c r="A3" s="61" t="s">
        <v>230</v>
      </c>
      <c r="Q3" s="287"/>
    </row>
    <row r="4" spans="1:28" ht="66.650000000000006" customHeight="1">
      <c r="A4" s="461" t="s">
        <v>231</v>
      </c>
      <c r="B4" s="288" t="s">
        <v>232</v>
      </c>
      <c r="C4" s="288" t="s">
        <v>233</v>
      </c>
      <c r="D4" s="288" t="s">
        <v>234</v>
      </c>
      <c r="E4" s="288" t="s">
        <v>222</v>
      </c>
      <c r="F4" s="288" t="s">
        <v>235</v>
      </c>
      <c r="G4" s="288" t="s">
        <v>236</v>
      </c>
      <c r="H4" s="288" t="s">
        <v>237</v>
      </c>
      <c r="M4" s="287"/>
      <c r="N4" s="287"/>
    </row>
    <row r="5" spans="1:28" ht="19.899999999999999" customHeight="1">
      <c r="A5" s="462"/>
      <c r="B5" s="463" t="s">
        <v>238</v>
      </c>
      <c r="C5" s="464"/>
      <c r="D5" s="464"/>
      <c r="E5" s="464"/>
      <c r="F5" s="464"/>
      <c r="G5" s="464"/>
      <c r="H5" s="465"/>
      <c r="O5" s="287"/>
    </row>
    <row r="6" spans="1:28">
      <c r="A6" s="289">
        <v>1990</v>
      </c>
      <c r="B6" s="290">
        <v>709.29953161530761</v>
      </c>
      <c r="C6" s="290">
        <v>709.09465017925459</v>
      </c>
      <c r="D6" s="290">
        <v>593.14281910798582</v>
      </c>
      <c r="E6" s="290">
        <v>577.87626024741905</v>
      </c>
      <c r="F6" s="290">
        <v>709.09465017925459</v>
      </c>
      <c r="G6" s="290">
        <v>593.14281910798582</v>
      </c>
      <c r="H6" s="290"/>
      <c r="L6" s="291"/>
      <c r="M6" s="291"/>
      <c r="N6" s="292"/>
      <c r="O6" s="291"/>
      <c r="P6" s="293"/>
      <c r="Q6" s="291"/>
      <c r="R6" s="292"/>
      <c r="S6" s="294"/>
      <c r="T6" s="294"/>
      <c r="U6" s="294"/>
      <c r="V6" s="294"/>
      <c r="W6" s="294"/>
      <c r="X6" s="294"/>
      <c r="Y6" s="294"/>
      <c r="Z6" s="294"/>
      <c r="AA6" s="294"/>
      <c r="AB6" s="293"/>
    </row>
    <row r="7" spans="1:28" hidden="1">
      <c r="A7" s="289">
        <v>1991</v>
      </c>
      <c r="B7" s="290">
        <v>708.82751750114301</v>
      </c>
      <c r="C7" s="290">
        <v>708.41046374272435</v>
      </c>
      <c r="D7" s="290">
        <v>561.0870175338747</v>
      </c>
      <c r="E7" s="290">
        <v>547.9482690662918</v>
      </c>
      <c r="F7" s="290">
        <v>708.41046374272435</v>
      </c>
      <c r="G7" s="290">
        <v>561.0870175338747</v>
      </c>
      <c r="H7" s="290"/>
      <c r="L7" s="291"/>
      <c r="M7" s="291"/>
      <c r="N7" s="292"/>
      <c r="O7" s="291"/>
      <c r="P7" s="293"/>
      <c r="Q7" s="291"/>
      <c r="R7" s="292"/>
      <c r="S7" s="294"/>
      <c r="T7" s="294"/>
      <c r="U7" s="294"/>
      <c r="V7" s="294"/>
      <c r="W7" s="294"/>
      <c r="X7" s="294"/>
      <c r="Y7" s="294"/>
      <c r="Z7" s="294"/>
      <c r="AB7" s="293"/>
    </row>
    <row r="8" spans="1:28" hidden="1">
      <c r="A8" s="289">
        <v>1992</v>
      </c>
      <c r="B8" s="290">
        <v>694.20650817172748</v>
      </c>
      <c r="C8" s="290">
        <v>693.84503436947034</v>
      </c>
      <c r="D8" s="290">
        <v>550.55962193745802</v>
      </c>
      <c r="E8" s="290">
        <v>537.52158293134926</v>
      </c>
      <c r="F8" s="290">
        <v>693.84503436947034</v>
      </c>
      <c r="G8" s="290">
        <v>550.55962193745802</v>
      </c>
      <c r="H8" s="290"/>
      <c r="L8" s="291"/>
      <c r="M8" s="291"/>
      <c r="N8" s="292"/>
      <c r="O8" s="291"/>
      <c r="P8" s="293"/>
      <c r="Q8" s="291"/>
      <c r="R8" s="292"/>
      <c r="S8" s="294"/>
      <c r="T8" s="294"/>
      <c r="U8" s="294"/>
      <c r="V8" s="294"/>
      <c r="W8" s="294"/>
      <c r="X8" s="294"/>
      <c r="Y8" s="294"/>
      <c r="Z8" s="294"/>
      <c r="AB8" s="293"/>
    </row>
    <row r="9" spans="1:28" hidden="1">
      <c r="A9" s="289">
        <v>1993</v>
      </c>
      <c r="B9" s="290">
        <v>681.0874849095951</v>
      </c>
      <c r="C9" s="290">
        <v>680.68106382671021</v>
      </c>
      <c r="D9" s="290">
        <v>539.864384668767</v>
      </c>
      <c r="E9" s="290">
        <v>518.1273004011033</v>
      </c>
      <c r="F9" s="290">
        <v>680.68106382671021</v>
      </c>
      <c r="G9" s="290">
        <v>539.864384668767</v>
      </c>
      <c r="H9" s="290"/>
      <c r="L9" s="291"/>
      <c r="M9" s="291"/>
      <c r="N9" s="292"/>
      <c r="O9" s="291"/>
      <c r="P9" s="293"/>
      <c r="Q9" s="291"/>
      <c r="R9" s="292"/>
      <c r="S9" s="294"/>
      <c r="T9" s="294"/>
      <c r="U9" s="294"/>
      <c r="V9" s="294"/>
      <c r="W9" s="294"/>
      <c r="X9" s="294"/>
      <c r="Y9" s="294"/>
      <c r="Z9" s="294"/>
      <c r="AB9" s="293"/>
    </row>
    <row r="10" spans="1:28" hidden="1">
      <c r="A10" s="289">
        <v>1994</v>
      </c>
      <c r="B10" s="290">
        <v>679.38088519068276</v>
      </c>
      <c r="C10" s="290">
        <v>678.66380633818471</v>
      </c>
      <c r="D10" s="290">
        <v>535.07225386081757</v>
      </c>
      <c r="E10" s="290">
        <v>517.39520215175287</v>
      </c>
      <c r="F10" s="290">
        <v>678.66380633818471</v>
      </c>
      <c r="G10" s="290">
        <v>535.07225386081757</v>
      </c>
      <c r="H10" s="290"/>
      <c r="L10" s="291"/>
      <c r="M10" s="291"/>
      <c r="N10" s="292"/>
      <c r="O10" s="291"/>
      <c r="P10" s="293"/>
      <c r="Q10" s="291"/>
      <c r="R10" s="292"/>
      <c r="S10" s="294"/>
      <c r="T10" s="294"/>
      <c r="U10" s="294"/>
      <c r="V10" s="294"/>
      <c r="W10" s="294"/>
      <c r="X10" s="294"/>
      <c r="Y10" s="294"/>
      <c r="Z10" s="294"/>
      <c r="AB10" s="293"/>
    </row>
    <row r="11" spans="1:28">
      <c r="A11" s="289">
        <v>1995</v>
      </c>
      <c r="B11" s="290">
        <v>682.88994778216784</v>
      </c>
      <c r="C11" s="290">
        <v>681.83328325159027</v>
      </c>
      <c r="D11" s="290">
        <v>562.31217868522663</v>
      </c>
      <c r="E11" s="290">
        <v>548.22113288443131</v>
      </c>
      <c r="F11" s="290">
        <v>681.83328325159027</v>
      </c>
      <c r="G11" s="290">
        <v>562.31217868522663</v>
      </c>
      <c r="H11" s="290"/>
      <c r="L11" s="291"/>
      <c r="M11" s="291"/>
      <c r="N11" s="292"/>
      <c r="O11" s="291"/>
      <c r="P11" s="293"/>
      <c r="Q11" s="291"/>
      <c r="R11" s="292"/>
      <c r="S11" s="294"/>
      <c r="T11" s="294"/>
      <c r="U11" s="294"/>
      <c r="V11" s="294"/>
      <c r="W11" s="294"/>
      <c r="X11" s="294"/>
      <c r="Y11" s="294"/>
      <c r="Z11" s="294"/>
      <c r="AB11" s="293"/>
    </row>
    <row r="12" spans="1:28" hidden="1">
      <c r="A12" s="289">
        <v>1996</v>
      </c>
      <c r="B12" s="290">
        <v>676.76693140326176</v>
      </c>
      <c r="C12" s="290">
        <v>675.07122228561946</v>
      </c>
      <c r="D12" s="290">
        <v>544.82156873564952</v>
      </c>
      <c r="E12" s="290">
        <v>530.29906012065601</v>
      </c>
      <c r="F12" s="290">
        <v>675.07122228561946</v>
      </c>
      <c r="G12" s="290">
        <v>544.82156873564952</v>
      </c>
      <c r="H12" s="290"/>
      <c r="L12" s="291"/>
      <c r="M12" s="291"/>
      <c r="N12" s="292"/>
      <c r="O12" s="291"/>
      <c r="P12" s="293"/>
      <c r="Q12" s="291"/>
      <c r="R12" s="292"/>
      <c r="S12" s="294"/>
      <c r="T12" s="294"/>
      <c r="U12" s="294"/>
      <c r="V12" s="294"/>
      <c r="W12" s="294"/>
      <c r="X12" s="294"/>
      <c r="Y12" s="294"/>
      <c r="Z12" s="294"/>
      <c r="AB12" s="293"/>
    </row>
    <row r="13" spans="1:28" hidden="1">
      <c r="A13" s="289">
        <v>1997</v>
      </c>
      <c r="B13" s="290">
        <v>664.64643734562253</v>
      </c>
      <c r="C13" s="290">
        <v>662.34187419509283</v>
      </c>
      <c r="D13" s="290">
        <v>537.87832039471243</v>
      </c>
      <c r="E13" s="290">
        <v>522.71760820071052</v>
      </c>
      <c r="F13" s="290">
        <v>662.34187419509283</v>
      </c>
      <c r="G13" s="290">
        <v>537.87832039471243</v>
      </c>
      <c r="H13" s="290"/>
      <c r="L13" s="291"/>
      <c r="M13" s="291"/>
      <c r="N13" s="292"/>
      <c r="O13" s="291"/>
      <c r="P13" s="293"/>
      <c r="Q13" s="291"/>
      <c r="R13" s="292"/>
      <c r="S13" s="294"/>
      <c r="T13" s="294"/>
      <c r="U13" s="294"/>
      <c r="V13" s="294"/>
      <c r="W13" s="294"/>
      <c r="X13" s="294"/>
      <c r="Y13" s="294"/>
      <c r="Z13" s="294"/>
      <c r="AB13" s="293"/>
    </row>
    <row r="14" spans="1:28" hidden="1">
      <c r="A14" s="289">
        <v>1998</v>
      </c>
      <c r="B14" s="290">
        <v>666.16245985811929</v>
      </c>
      <c r="C14" s="290">
        <v>662.95936938516377</v>
      </c>
      <c r="D14" s="290">
        <v>541.67901480773446</v>
      </c>
      <c r="E14" s="290">
        <v>526.82039864176045</v>
      </c>
      <c r="F14" s="290">
        <v>662.95936938516377</v>
      </c>
      <c r="G14" s="290">
        <v>541.67901480773446</v>
      </c>
      <c r="H14" s="290"/>
      <c r="L14" s="291"/>
      <c r="M14" s="291"/>
      <c r="N14" s="292"/>
      <c r="O14" s="291"/>
      <c r="P14" s="293"/>
      <c r="Q14" s="291"/>
      <c r="R14" s="292"/>
      <c r="S14" s="294"/>
      <c r="T14" s="294"/>
      <c r="U14" s="294"/>
      <c r="V14" s="294"/>
      <c r="W14" s="294"/>
      <c r="X14" s="294"/>
      <c r="Y14" s="294"/>
      <c r="Z14" s="294"/>
      <c r="AB14" s="293"/>
    </row>
    <row r="15" spans="1:28" hidden="1">
      <c r="A15" s="289">
        <v>1999</v>
      </c>
      <c r="B15" s="290">
        <v>649.67943384213186</v>
      </c>
      <c r="C15" s="290">
        <v>645.01655539512319</v>
      </c>
      <c r="D15" s="290">
        <v>518.53173461428946</v>
      </c>
      <c r="E15" s="290">
        <v>502.95499677823028</v>
      </c>
      <c r="F15" s="290">
        <v>645.01655539512319</v>
      </c>
      <c r="G15" s="290">
        <v>518.53173461428946</v>
      </c>
      <c r="H15" s="290"/>
      <c r="L15" s="291"/>
      <c r="M15" s="291"/>
      <c r="N15" s="292"/>
      <c r="O15" s="291"/>
      <c r="P15" s="293"/>
      <c r="Q15" s="291"/>
      <c r="R15" s="292"/>
      <c r="S15" s="294"/>
      <c r="T15" s="294"/>
      <c r="U15" s="294"/>
      <c r="V15" s="294"/>
      <c r="W15" s="294"/>
      <c r="X15" s="294"/>
      <c r="Y15" s="294"/>
      <c r="Z15" s="294"/>
      <c r="AB15" s="293"/>
    </row>
    <row r="16" spans="1:28">
      <c r="A16" s="289">
        <v>2000</v>
      </c>
      <c r="B16" s="290">
        <v>640.61545162828793</v>
      </c>
      <c r="C16" s="290">
        <v>636.22778841643685</v>
      </c>
      <c r="D16" s="290">
        <v>517.74085899630654</v>
      </c>
      <c r="E16" s="290">
        <v>500.35878677881266</v>
      </c>
      <c r="F16" s="290">
        <v>636.22778841643685</v>
      </c>
      <c r="G16" s="290">
        <v>517.74085899630654</v>
      </c>
      <c r="H16" s="290"/>
      <c r="L16" s="291"/>
      <c r="M16" s="292"/>
      <c r="N16" s="292"/>
      <c r="O16" s="292"/>
      <c r="P16" s="293"/>
      <c r="Q16" s="292"/>
      <c r="R16" s="292"/>
      <c r="S16" s="294"/>
      <c r="T16" s="294"/>
      <c r="U16" s="294"/>
      <c r="V16" s="294"/>
      <c r="W16" s="294"/>
      <c r="X16" s="294"/>
      <c r="Y16" s="294"/>
      <c r="Z16" s="294"/>
      <c r="AB16" s="293"/>
    </row>
    <row r="17" spans="1:28" hidden="1">
      <c r="A17" s="289">
        <v>2001</v>
      </c>
      <c r="B17" s="290">
        <v>637.21927874894641</v>
      </c>
      <c r="C17" s="290">
        <v>631.51075521365374</v>
      </c>
      <c r="D17" s="290">
        <v>507.63139565618951</v>
      </c>
      <c r="E17" s="290">
        <v>483.45352386020551</v>
      </c>
      <c r="F17" s="290">
        <v>631.51075521365374</v>
      </c>
      <c r="G17" s="290">
        <v>507.63139565618951</v>
      </c>
      <c r="H17" s="290"/>
      <c r="L17" s="291"/>
      <c r="M17" s="291"/>
      <c r="N17" s="292"/>
      <c r="O17" s="291"/>
      <c r="P17" s="293"/>
      <c r="Q17" s="291"/>
      <c r="R17" s="292"/>
      <c r="S17" s="294"/>
      <c r="T17" s="294"/>
      <c r="U17" s="294"/>
      <c r="V17" s="294"/>
      <c r="W17" s="294"/>
      <c r="X17" s="294"/>
      <c r="Y17" s="294"/>
      <c r="Z17" s="294"/>
      <c r="AB17" s="293"/>
    </row>
    <row r="18" spans="1:28" hidden="1">
      <c r="A18" s="289">
        <v>2002</v>
      </c>
      <c r="B18" s="290">
        <v>649.64533895375905</v>
      </c>
      <c r="C18" s="290">
        <v>642.03324297255483</v>
      </c>
      <c r="D18" s="290">
        <v>534.74971473402468</v>
      </c>
      <c r="E18" s="290">
        <v>510.07343217899324</v>
      </c>
      <c r="F18" s="290">
        <v>642.03324297255483</v>
      </c>
      <c r="G18" s="290">
        <v>534.74971473402468</v>
      </c>
      <c r="H18" s="290"/>
      <c r="L18" s="291"/>
      <c r="M18" s="291"/>
      <c r="N18" s="291"/>
      <c r="O18" s="292"/>
      <c r="P18" s="292"/>
      <c r="Q18" s="291"/>
      <c r="R18" s="293"/>
      <c r="S18" s="294"/>
      <c r="T18" s="294"/>
      <c r="U18" s="294"/>
      <c r="V18" s="294"/>
      <c r="W18" s="294"/>
      <c r="X18" s="294"/>
      <c r="Y18" s="294"/>
      <c r="Z18" s="294"/>
      <c r="AB18" s="293"/>
    </row>
    <row r="19" spans="1:28" hidden="1">
      <c r="A19" s="289">
        <v>2003</v>
      </c>
      <c r="B19" s="290">
        <v>613.5256539142265</v>
      </c>
      <c r="C19" s="290">
        <v>604.42778499946928</v>
      </c>
      <c r="D19" s="290">
        <v>510.72674011775524</v>
      </c>
      <c r="E19" s="290">
        <v>487.70913425980388</v>
      </c>
      <c r="F19" s="290">
        <v>604.42778499946928</v>
      </c>
      <c r="G19" s="290">
        <v>510.72674011775524</v>
      </c>
      <c r="H19" s="290"/>
      <c r="L19" s="291"/>
      <c r="M19" s="291"/>
      <c r="N19" s="291"/>
      <c r="O19" s="292"/>
      <c r="P19" s="292"/>
      <c r="Q19" s="291"/>
      <c r="R19" s="293"/>
      <c r="S19" s="294"/>
      <c r="T19" s="294"/>
      <c r="U19" s="294"/>
      <c r="V19" s="294"/>
      <c r="W19" s="294"/>
      <c r="X19" s="294"/>
      <c r="Y19" s="294"/>
      <c r="Z19" s="294"/>
      <c r="AB19" s="293"/>
    </row>
    <row r="20" spans="1:28" hidden="1">
      <c r="A20" s="289">
        <v>2004</v>
      </c>
      <c r="B20" s="290">
        <v>609.22948326036499</v>
      </c>
      <c r="C20" s="290">
        <v>598.05039299175951</v>
      </c>
      <c r="D20" s="290">
        <v>495.73822557841123</v>
      </c>
      <c r="E20" s="290">
        <v>481.51517415340271</v>
      </c>
      <c r="F20" s="290">
        <v>560.47729814708953</v>
      </c>
      <c r="G20" s="295">
        <v>479.08414023230523</v>
      </c>
      <c r="H20" s="290">
        <v>385.54230713412471</v>
      </c>
      <c r="L20" s="291"/>
      <c r="M20" s="291"/>
      <c r="N20" s="291"/>
      <c r="O20" s="292"/>
      <c r="P20" s="292"/>
      <c r="Q20" s="291"/>
      <c r="R20" s="293"/>
      <c r="S20" s="294"/>
      <c r="T20" s="294"/>
      <c r="U20" s="294"/>
      <c r="V20" s="294"/>
      <c r="W20" s="294"/>
      <c r="X20" s="294"/>
      <c r="Y20" s="294"/>
      <c r="Z20" s="294"/>
      <c r="AB20" s="293"/>
    </row>
    <row r="21" spans="1:28">
      <c r="A21" s="289">
        <v>2005</v>
      </c>
      <c r="B21" s="290">
        <v>585.235114909255</v>
      </c>
      <c r="C21" s="290">
        <v>573.9812054277653</v>
      </c>
      <c r="D21" s="290">
        <v>487.1958088543264</v>
      </c>
      <c r="E21" s="290">
        <v>466.74674462358291</v>
      </c>
      <c r="F21" s="290">
        <v>516.54157371800306</v>
      </c>
      <c r="G21" s="295">
        <v>450.39205181841254</v>
      </c>
      <c r="H21" s="290">
        <v>246.68198563105989</v>
      </c>
      <c r="L21" s="291"/>
      <c r="M21" s="291"/>
      <c r="N21" s="292"/>
      <c r="O21" s="292"/>
      <c r="P21" s="292"/>
      <c r="Q21" s="291"/>
      <c r="R21" s="293"/>
      <c r="S21" s="294"/>
      <c r="T21" s="294"/>
      <c r="U21" s="294"/>
      <c r="V21" s="294"/>
      <c r="W21" s="294"/>
      <c r="X21" s="294"/>
      <c r="Y21" s="294"/>
      <c r="Z21" s="294"/>
      <c r="AA21" s="296"/>
      <c r="AB21" s="293"/>
    </row>
    <row r="22" spans="1:28">
      <c r="A22" s="289">
        <v>2006</v>
      </c>
      <c r="B22" s="290">
        <v>575.77112639842539</v>
      </c>
      <c r="C22" s="290">
        <v>564.11558067621172</v>
      </c>
      <c r="D22" s="290">
        <v>478.7635814828929</v>
      </c>
      <c r="E22" s="290">
        <v>463.87643595031568</v>
      </c>
      <c r="F22" s="290">
        <v>508.23123796511391</v>
      </c>
      <c r="G22" s="295">
        <v>443.53560164785091</v>
      </c>
      <c r="H22" s="290">
        <v>256.73867526594557</v>
      </c>
      <c r="L22" s="291"/>
      <c r="M22" s="291"/>
      <c r="N22" s="292"/>
      <c r="O22" s="291"/>
      <c r="P22" s="293"/>
      <c r="Q22" s="291"/>
      <c r="R22" s="292"/>
      <c r="S22" s="294"/>
      <c r="T22" s="294"/>
      <c r="U22" s="294"/>
      <c r="V22" s="294"/>
      <c r="W22" s="294"/>
      <c r="X22" s="294"/>
      <c r="Y22" s="294"/>
      <c r="Z22" s="294"/>
      <c r="AA22" s="296"/>
      <c r="AB22" s="293"/>
    </row>
    <row r="23" spans="1:28">
      <c r="A23" s="289">
        <v>2007</v>
      </c>
      <c r="B23" s="290">
        <v>560.08495393992018</v>
      </c>
      <c r="C23" s="290">
        <v>548.57355947628503</v>
      </c>
      <c r="D23" s="290">
        <v>471.19011281416851</v>
      </c>
      <c r="E23" s="290">
        <v>455.33727090048933</v>
      </c>
      <c r="F23" s="290">
        <v>496.96172951316174</v>
      </c>
      <c r="G23" s="295">
        <v>437.76421612484637</v>
      </c>
      <c r="H23" s="290">
        <v>256.31945203877791</v>
      </c>
      <c r="L23" s="291"/>
      <c r="M23" s="291"/>
      <c r="N23" s="292"/>
      <c r="O23" s="291"/>
      <c r="P23" s="293"/>
      <c r="Q23" s="291"/>
      <c r="R23" s="292"/>
      <c r="S23" s="294"/>
      <c r="T23" s="294"/>
      <c r="U23" s="294"/>
      <c r="V23" s="294"/>
      <c r="W23" s="294"/>
      <c r="X23" s="294"/>
      <c r="Y23" s="294"/>
      <c r="Z23" s="294"/>
      <c r="AA23" s="296"/>
      <c r="AB23" s="293"/>
    </row>
    <row r="24" spans="1:28">
      <c r="A24" s="289">
        <v>2008</v>
      </c>
      <c r="B24" s="290">
        <v>556.45723323527022</v>
      </c>
      <c r="C24" s="290">
        <v>543.70813329550833</v>
      </c>
      <c r="D24" s="290">
        <v>451.5998770363567</v>
      </c>
      <c r="E24" s="290">
        <v>443.798975398322</v>
      </c>
      <c r="F24" s="290">
        <v>492.76170594947899</v>
      </c>
      <c r="G24" s="295">
        <v>421.76267684795567</v>
      </c>
      <c r="H24" s="290">
        <v>251.99795090885368</v>
      </c>
      <c r="L24" s="291"/>
      <c r="M24" s="291"/>
      <c r="N24" s="292"/>
      <c r="O24" s="291"/>
      <c r="P24" s="293"/>
      <c r="Q24" s="291"/>
      <c r="R24" s="292"/>
      <c r="S24" s="294"/>
      <c r="T24" s="294"/>
      <c r="U24" s="294"/>
      <c r="V24" s="294"/>
      <c r="W24" s="294"/>
      <c r="X24" s="294"/>
      <c r="Y24" s="294"/>
      <c r="Z24" s="294"/>
      <c r="AA24" s="296"/>
      <c r="AB24" s="293"/>
    </row>
    <row r="25" spans="1:28">
      <c r="A25" s="289">
        <v>2009</v>
      </c>
      <c r="B25" s="290">
        <v>548.20081470371463</v>
      </c>
      <c r="C25" s="290">
        <v>529.87363720453038</v>
      </c>
      <c r="D25" s="290">
        <v>415.38274741760875</v>
      </c>
      <c r="E25" s="290">
        <v>399.34378927973148</v>
      </c>
      <c r="F25" s="290">
        <v>480.89403563504823</v>
      </c>
      <c r="G25" s="295">
        <v>392.40146460159087</v>
      </c>
      <c r="H25" s="290">
        <v>260.4749612802654</v>
      </c>
      <c r="L25" s="291"/>
      <c r="M25" s="291"/>
      <c r="N25" s="292"/>
      <c r="O25" s="291"/>
      <c r="Q25" s="291"/>
      <c r="R25" s="292"/>
      <c r="S25" s="294"/>
      <c r="T25" s="294"/>
      <c r="U25" s="294"/>
      <c r="V25" s="294"/>
      <c r="W25" s="294"/>
      <c r="X25" s="294"/>
      <c r="Y25" s="294"/>
      <c r="Z25" s="294"/>
      <c r="AA25" s="296"/>
      <c r="AB25" s="293"/>
    </row>
    <row r="26" spans="1:28">
      <c r="A26" s="289">
        <v>2010</v>
      </c>
      <c r="B26" s="290">
        <v>546.81725543539926</v>
      </c>
      <c r="C26" s="290">
        <v>524.41960634118357</v>
      </c>
      <c r="D26" s="290">
        <v>404.53380452797893</v>
      </c>
      <c r="E26" s="290">
        <v>390.03084916093252</v>
      </c>
      <c r="F26" s="290">
        <v>470.04331865647731</v>
      </c>
      <c r="G26" s="295">
        <v>379.61405680822901</v>
      </c>
      <c r="H26" s="290">
        <v>247.25729738875123</v>
      </c>
      <c r="L26" s="291"/>
      <c r="M26" s="291"/>
      <c r="N26" s="292"/>
      <c r="O26" s="291"/>
      <c r="Q26" s="291"/>
      <c r="R26" s="292"/>
      <c r="S26" s="294"/>
      <c r="T26" s="294"/>
      <c r="U26" s="294"/>
      <c r="V26" s="294"/>
      <c r="W26" s="294"/>
      <c r="X26" s="294"/>
      <c r="Y26" s="294"/>
      <c r="Z26" s="294"/>
      <c r="AA26" s="296"/>
      <c r="AB26" s="293"/>
    </row>
    <row r="27" spans="1:28">
      <c r="A27" s="289">
        <v>2011</v>
      </c>
      <c r="B27" s="290">
        <v>548.4376645185248</v>
      </c>
      <c r="C27" s="290">
        <v>522.34784935441439</v>
      </c>
      <c r="D27" s="290">
        <v>395.62586357339478</v>
      </c>
      <c r="E27" s="290">
        <v>379.05979354728163</v>
      </c>
      <c r="F27" s="290">
        <v>460.96313935999927</v>
      </c>
      <c r="G27" s="295">
        <v>367.72640513890087</v>
      </c>
      <c r="H27" s="290">
        <v>227.8234293035828</v>
      </c>
      <c r="L27" s="291"/>
      <c r="M27" s="291"/>
      <c r="N27" s="292"/>
      <c r="O27" s="291"/>
      <c r="Q27" s="291"/>
      <c r="R27" s="292"/>
      <c r="S27" s="294"/>
      <c r="T27" s="294"/>
      <c r="U27" s="294"/>
      <c r="V27" s="294"/>
      <c r="W27" s="294"/>
      <c r="X27" s="294"/>
      <c r="Y27" s="294"/>
      <c r="Z27" s="294"/>
      <c r="AA27" s="296"/>
      <c r="AB27" s="293"/>
    </row>
    <row r="28" spans="1:28">
      <c r="A28" s="289">
        <v>2012</v>
      </c>
      <c r="B28" s="290">
        <v>562.79350039274959</v>
      </c>
      <c r="C28" s="290">
        <v>530.37997468552351</v>
      </c>
      <c r="D28" s="290">
        <v>386.79175792960075</v>
      </c>
      <c r="E28" s="290">
        <v>374.30305964262078</v>
      </c>
      <c r="F28" s="290">
        <v>467.72043959238528</v>
      </c>
      <c r="G28" s="295">
        <v>361.30425090932061</v>
      </c>
      <c r="H28" s="290">
        <v>227.08858154285988</v>
      </c>
      <c r="L28" s="291"/>
      <c r="M28" s="291"/>
      <c r="N28" s="292"/>
      <c r="O28" s="291"/>
      <c r="Q28" s="291"/>
      <c r="R28" s="292"/>
      <c r="S28" s="294"/>
      <c r="T28" s="294"/>
      <c r="U28" s="294"/>
      <c r="V28" s="294"/>
      <c r="W28" s="294"/>
      <c r="X28" s="294"/>
      <c r="Y28" s="294"/>
      <c r="Z28" s="294"/>
      <c r="AA28" s="296"/>
      <c r="AB28" s="293"/>
    </row>
    <row r="29" spans="1:28">
      <c r="A29" s="289">
        <v>2013</v>
      </c>
      <c r="B29" s="290">
        <v>556.0007177574513</v>
      </c>
      <c r="C29" s="290">
        <v>506.5707060758017</v>
      </c>
      <c r="D29" s="290">
        <v>338.23713828466146</v>
      </c>
      <c r="E29" s="290">
        <v>327.56416178040388</v>
      </c>
      <c r="F29" s="290">
        <v>438.83044567812846</v>
      </c>
      <c r="G29" s="295">
        <v>317.8407926562727</v>
      </c>
      <c r="H29" s="290">
        <v>218.47034607117814</v>
      </c>
      <c r="L29" s="291"/>
      <c r="M29" s="291"/>
      <c r="N29" s="292"/>
      <c r="O29" s="291"/>
      <c r="P29" s="293"/>
      <c r="Q29" s="291"/>
      <c r="R29" s="292"/>
      <c r="S29" s="294"/>
      <c r="T29" s="294"/>
      <c r="U29" s="294"/>
      <c r="V29" s="294"/>
      <c r="W29" s="294"/>
      <c r="X29" s="294"/>
      <c r="Y29" s="294"/>
      <c r="Z29" s="294"/>
      <c r="AA29" s="296"/>
      <c r="AB29" s="293"/>
    </row>
    <row r="30" spans="1:28">
      <c r="A30" s="289">
        <v>2014</v>
      </c>
      <c r="B30" s="290">
        <v>575.51840279900262</v>
      </c>
      <c r="C30" s="290">
        <v>514.09188398197591</v>
      </c>
      <c r="D30" s="290">
        <v>324.42496810445306</v>
      </c>
      <c r="E30" s="290">
        <v>309.97209823074439</v>
      </c>
      <c r="F30" s="290">
        <v>439.64680808449486</v>
      </c>
      <c r="G30" s="295">
        <v>304.72642550702568</v>
      </c>
      <c r="H30" s="290">
        <v>207.30597320446304</v>
      </c>
      <c r="L30" s="291"/>
      <c r="M30" s="291"/>
      <c r="N30" s="292"/>
      <c r="O30" s="291"/>
      <c r="P30" s="293"/>
      <c r="Q30" s="291"/>
      <c r="R30" s="292"/>
      <c r="S30" s="294"/>
      <c r="T30" s="294"/>
      <c r="U30" s="294"/>
      <c r="V30" s="294"/>
      <c r="W30" s="294"/>
      <c r="X30" s="294"/>
      <c r="Y30" s="294"/>
      <c r="Z30" s="294"/>
      <c r="AA30" s="296"/>
      <c r="AB30" s="293"/>
    </row>
    <row r="31" spans="1:28">
      <c r="A31" s="289">
        <v>2015</v>
      </c>
      <c r="B31" s="290">
        <v>544.22268659794736</v>
      </c>
      <c r="C31" s="290">
        <v>489.09013044497078</v>
      </c>
      <c r="D31" s="290">
        <v>332.57464617984147</v>
      </c>
      <c r="E31" s="290">
        <v>315.09538742981977</v>
      </c>
      <c r="F31" s="290">
        <v>425.1135334029911</v>
      </c>
      <c r="G31" s="295">
        <v>312.72886703208752</v>
      </c>
      <c r="H31" s="290">
        <v>218.45148699109919</v>
      </c>
      <c r="L31" s="291"/>
      <c r="M31" s="291"/>
      <c r="N31" s="292"/>
      <c r="O31" s="291"/>
      <c r="P31" s="293"/>
      <c r="Q31" s="291"/>
      <c r="R31" s="292"/>
      <c r="S31" s="294"/>
      <c r="T31" s="294"/>
      <c r="U31" s="294"/>
      <c r="V31" s="294"/>
      <c r="W31" s="294"/>
      <c r="X31" s="294"/>
      <c r="Y31" s="294"/>
      <c r="Z31" s="294"/>
      <c r="AA31" s="296"/>
      <c r="AB31" s="293"/>
    </row>
    <row r="32" spans="1:28">
      <c r="A32" s="289">
        <v>2016</v>
      </c>
      <c r="B32" s="290">
        <v>518.22636481657366</v>
      </c>
      <c r="C32" s="290">
        <v>467.34475359197393</v>
      </c>
      <c r="D32" s="290">
        <v>322.48951518253153</v>
      </c>
      <c r="E32" s="290">
        <v>314.23287221147262</v>
      </c>
      <c r="F32" s="290">
        <v>409.27013335959163</v>
      </c>
      <c r="G32" s="295">
        <v>304.6050338320585</v>
      </c>
      <c r="H32" s="290">
        <v>220.24691123069152</v>
      </c>
      <c r="L32" s="291"/>
      <c r="M32" s="291"/>
      <c r="N32" s="292"/>
      <c r="O32" s="291"/>
      <c r="P32" s="293"/>
      <c r="Q32" s="291"/>
      <c r="R32" s="292"/>
      <c r="S32" s="294"/>
      <c r="T32" s="294"/>
      <c r="U32" s="294"/>
      <c r="V32" s="294"/>
      <c r="W32" s="294"/>
      <c r="X32" s="294"/>
      <c r="Y32" s="294"/>
      <c r="Z32" s="294"/>
      <c r="AA32" s="296"/>
      <c r="AB32" s="293"/>
    </row>
    <row r="33" spans="1:28">
      <c r="A33" s="289">
        <v>2017</v>
      </c>
      <c r="B33" s="290">
        <v>492.61100177717918</v>
      </c>
      <c r="C33" s="290">
        <v>446.85947795410527</v>
      </c>
      <c r="D33" s="290">
        <v>317.39283262032956</v>
      </c>
      <c r="E33" s="290">
        <v>309.111589084809</v>
      </c>
      <c r="F33" s="290">
        <v>394.43814824999629</v>
      </c>
      <c r="G33" s="295">
        <v>299.81694658446651</v>
      </c>
      <c r="H33" s="290">
        <v>215.21618083154704</v>
      </c>
      <c r="L33" s="291"/>
      <c r="M33" s="291"/>
      <c r="N33" s="292"/>
      <c r="O33" s="291"/>
      <c r="P33" s="293"/>
      <c r="Q33" s="291"/>
      <c r="R33" s="292"/>
      <c r="S33" s="294"/>
      <c r="T33" s="294"/>
      <c r="U33" s="294"/>
      <c r="V33" s="294"/>
      <c r="W33" s="294"/>
      <c r="X33" s="294"/>
      <c r="Y33" s="294"/>
      <c r="Z33" s="294"/>
      <c r="AA33" s="296"/>
      <c r="AB33" s="293"/>
    </row>
    <row r="34" spans="1:28">
      <c r="A34" s="289">
        <v>2018</v>
      </c>
      <c r="B34" s="290">
        <v>494.95822556055407</v>
      </c>
      <c r="C34" s="290">
        <v>445.48889235404408</v>
      </c>
      <c r="D34" s="290">
        <v>297.19995556923232</v>
      </c>
      <c r="E34" s="290">
        <v>282.06700434136644</v>
      </c>
      <c r="F34" s="290">
        <v>389.59859686614209</v>
      </c>
      <c r="G34" s="295">
        <v>282.15674945014285</v>
      </c>
      <c r="H34" s="290">
        <v>209.49256652903094</v>
      </c>
      <c r="L34" s="291"/>
      <c r="M34" s="291"/>
      <c r="N34" s="292"/>
      <c r="O34" s="291"/>
      <c r="P34" s="293"/>
      <c r="Q34" s="291"/>
      <c r="R34" s="292"/>
      <c r="S34" s="294"/>
      <c r="T34" s="294"/>
      <c r="U34" s="294"/>
      <c r="V34" s="294"/>
      <c r="W34" s="294"/>
      <c r="X34" s="294"/>
      <c r="Y34" s="294"/>
      <c r="Z34" s="294"/>
      <c r="AA34" s="296"/>
      <c r="AB34" s="293"/>
    </row>
    <row r="35" spans="1:28">
      <c r="A35" s="289">
        <v>2019</v>
      </c>
      <c r="B35" s="290">
        <v>462.55131174355154</v>
      </c>
      <c r="C35" s="290">
        <v>416.16744040934856</v>
      </c>
      <c r="D35" s="290">
        <v>278.02248278888072</v>
      </c>
      <c r="E35" s="290">
        <v>269.00794961550588</v>
      </c>
      <c r="F35" s="290">
        <v>367.92292326433824</v>
      </c>
      <c r="G35" s="290">
        <v>266.67980085202623</v>
      </c>
      <c r="H35" s="290">
        <v>211.70047473089133</v>
      </c>
      <c r="L35" s="291"/>
      <c r="M35" s="291"/>
      <c r="N35" s="292"/>
      <c r="O35" s="291"/>
      <c r="P35" s="293"/>
      <c r="Q35" s="291"/>
      <c r="R35" s="292"/>
      <c r="S35" s="294"/>
      <c r="T35" s="294"/>
      <c r="U35" s="294"/>
      <c r="V35" s="294"/>
      <c r="W35" s="294"/>
      <c r="X35" s="294"/>
      <c r="Y35" s="294"/>
      <c r="Z35" s="294"/>
      <c r="AA35" s="296"/>
      <c r="AB35" s="293"/>
    </row>
    <row r="36" spans="1:28">
      <c r="A36" s="289">
        <v>2020</v>
      </c>
      <c r="B36" s="290">
        <v>449.13207729706926</v>
      </c>
      <c r="C36" s="290">
        <v>400.36039269378966</v>
      </c>
      <c r="D36" s="290">
        <v>259.8364614963337</v>
      </c>
      <c r="E36" s="290">
        <v>255.05110341465189</v>
      </c>
      <c r="F36" s="290">
        <v>353.70589321542764</v>
      </c>
      <c r="G36" s="290">
        <v>251.34508272509402</v>
      </c>
      <c r="H36" s="290">
        <v>211.45171202333086</v>
      </c>
      <c r="L36" s="291"/>
      <c r="M36" s="291"/>
      <c r="N36" s="292"/>
      <c r="O36" s="291"/>
      <c r="P36" s="293"/>
      <c r="Q36" s="291"/>
      <c r="R36" s="292"/>
      <c r="S36" s="294"/>
      <c r="T36" s="294"/>
      <c r="U36" s="294"/>
      <c r="V36" s="294"/>
      <c r="W36" s="294"/>
      <c r="X36" s="294"/>
      <c r="Y36" s="294"/>
      <c r="Z36" s="294"/>
      <c r="AA36" s="296"/>
      <c r="AB36" s="293"/>
    </row>
    <row r="37" spans="1:28">
      <c r="A37" s="289">
        <v>2021</v>
      </c>
      <c r="B37" s="290">
        <v>452.16275137047597</v>
      </c>
      <c r="C37" s="290">
        <v>406.56980746167494</v>
      </c>
      <c r="D37" s="290">
        <v>267.94776985892901</v>
      </c>
      <c r="E37" s="290">
        <v>255.56251333365313</v>
      </c>
      <c r="F37" s="290">
        <v>360.51856587850409</v>
      </c>
      <c r="G37" s="290">
        <v>258.16950814851043</v>
      </c>
      <c r="H37" s="290">
        <v>209.52005633259827</v>
      </c>
      <c r="L37" s="291"/>
      <c r="M37" s="291"/>
      <c r="N37" s="292"/>
      <c r="O37" s="291"/>
      <c r="P37" s="293"/>
      <c r="Q37" s="291"/>
      <c r="R37" s="292"/>
      <c r="S37" s="294"/>
      <c r="T37" s="294"/>
      <c r="U37" s="294"/>
      <c r="V37" s="294"/>
      <c r="W37" s="294"/>
      <c r="X37" s="294"/>
      <c r="Y37" s="294"/>
      <c r="Z37" s="294"/>
      <c r="AA37" s="296"/>
      <c r="AB37" s="293"/>
    </row>
    <row r="38" spans="1:28">
      <c r="A38" s="289">
        <v>2022</v>
      </c>
      <c r="B38" s="290">
        <v>473.04361211521314</v>
      </c>
      <c r="C38" s="290">
        <v>431.06675517793781</v>
      </c>
      <c r="D38" s="290">
        <v>303.38686147769562</v>
      </c>
      <c r="E38" s="290">
        <v>289.24212252505663</v>
      </c>
      <c r="F38" s="290">
        <v>384.20896327582835</v>
      </c>
      <c r="G38" s="290">
        <v>289.44912265497339</v>
      </c>
      <c r="H38" s="290">
        <v>220.0862829339552</v>
      </c>
      <c r="K38" s="296"/>
      <c r="L38" s="291"/>
      <c r="M38" s="291"/>
      <c r="N38" s="292"/>
      <c r="O38" s="291"/>
      <c r="P38" s="293"/>
      <c r="Q38" s="291"/>
      <c r="R38" s="292"/>
      <c r="S38" s="294"/>
      <c r="T38" s="294"/>
      <c r="U38" s="294"/>
      <c r="V38" s="294"/>
      <c r="W38" s="294"/>
      <c r="X38" s="294"/>
      <c r="Y38" s="294"/>
      <c r="Z38" s="294"/>
      <c r="AA38" s="293"/>
      <c r="AB38" s="293"/>
    </row>
    <row r="39" spans="1:28">
      <c r="A39" s="297" t="s">
        <v>239</v>
      </c>
      <c r="B39" s="298">
        <v>459.12892003370666</v>
      </c>
      <c r="C39" s="298">
        <v>413.06203036853526</v>
      </c>
      <c r="D39" s="298">
        <v>257.22438831311359</v>
      </c>
      <c r="E39" s="298">
        <v>236.34992908199891</v>
      </c>
      <c r="F39" s="298">
        <v>367.26098064941186</v>
      </c>
      <c r="G39" s="298">
        <v>251.03280888045165</v>
      </c>
      <c r="H39" s="298">
        <v>218.8053726758196</v>
      </c>
      <c r="K39" s="296"/>
      <c r="L39" s="291"/>
      <c r="M39" s="291"/>
      <c r="N39" s="292"/>
      <c r="O39" s="291"/>
      <c r="P39" s="293"/>
      <c r="Q39" s="291"/>
      <c r="R39" s="292"/>
      <c r="S39" s="294"/>
      <c r="T39" s="294"/>
      <c r="U39" s="294"/>
      <c r="V39" s="294"/>
      <c r="W39" s="294"/>
      <c r="X39" s="294"/>
      <c r="Y39" s="294"/>
      <c r="Z39" s="294"/>
      <c r="AA39" s="293"/>
      <c r="AB39" s="293"/>
    </row>
    <row r="40" spans="1:28" ht="18.5">
      <c r="A40" s="251" t="s">
        <v>240</v>
      </c>
      <c r="K40" s="296"/>
      <c r="L40" s="291"/>
      <c r="M40" s="291"/>
      <c r="N40" s="291"/>
      <c r="O40" s="291"/>
      <c r="P40" s="293"/>
      <c r="Q40" s="291"/>
      <c r="R40" s="292"/>
      <c r="T40" s="293"/>
      <c r="U40" s="293"/>
      <c r="V40" s="293"/>
      <c r="W40" s="293"/>
      <c r="X40" s="293"/>
      <c r="Y40" s="293"/>
      <c r="Z40" s="293"/>
      <c r="AA40" s="293"/>
      <c r="AB40" s="293"/>
    </row>
    <row r="41" spans="1:28" ht="18.5">
      <c r="A41" s="251" t="s">
        <v>241</v>
      </c>
      <c r="K41" s="296"/>
      <c r="L41" s="291"/>
      <c r="M41" s="291"/>
      <c r="N41" s="291"/>
      <c r="O41" s="291"/>
      <c r="P41" s="293"/>
      <c r="Q41" s="291"/>
      <c r="R41" s="292"/>
      <c r="T41" s="293"/>
      <c r="U41" s="293"/>
      <c r="V41" s="293"/>
      <c r="W41" s="293"/>
      <c r="X41" s="293"/>
      <c r="Y41" s="293"/>
      <c r="Z41" s="293"/>
      <c r="AA41" s="293"/>
      <c r="AB41" s="293"/>
    </row>
    <row r="42" spans="1:28" ht="18.5">
      <c r="A42" s="251" t="s">
        <v>242</v>
      </c>
      <c r="B42" s="299"/>
      <c r="K42" s="296"/>
      <c r="L42" s="291"/>
      <c r="M42" s="291"/>
      <c r="N42" s="291"/>
      <c r="O42" s="291"/>
      <c r="P42" s="293"/>
      <c r="Q42" s="291"/>
      <c r="R42" s="292"/>
      <c r="T42" s="293"/>
      <c r="U42" s="293"/>
      <c r="V42" s="293"/>
      <c r="W42" s="293"/>
      <c r="X42" s="293"/>
      <c r="Y42" s="293"/>
      <c r="Z42" s="293"/>
      <c r="AA42" s="293"/>
      <c r="AB42" s="293"/>
    </row>
    <row r="43" spans="1:28">
      <c r="P43" s="293"/>
      <c r="T43" s="293"/>
      <c r="U43" s="293"/>
      <c r="V43" s="293"/>
      <c r="W43" s="293"/>
    </row>
    <row r="44" spans="1:28">
      <c r="C44" s="271"/>
      <c r="D44" s="271"/>
      <c r="E44" s="271"/>
      <c r="F44" s="271"/>
      <c r="G44" s="271"/>
      <c r="H44" s="271"/>
      <c r="P44" s="293"/>
      <c r="T44" s="293"/>
      <c r="U44" s="293"/>
      <c r="V44" s="293"/>
      <c r="W44" s="293"/>
    </row>
    <row r="45" spans="1:28">
      <c r="C45" s="291"/>
      <c r="D45" s="291"/>
      <c r="E45" s="291"/>
      <c r="F45" s="291"/>
      <c r="G45" s="291"/>
      <c r="H45" s="291"/>
      <c r="P45" s="293"/>
      <c r="T45" s="293"/>
      <c r="U45" s="293"/>
      <c r="V45" s="293"/>
      <c r="W45" s="293"/>
    </row>
    <row r="46" spans="1:28">
      <c r="C46" s="291"/>
      <c r="D46" s="291"/>
      <c r="E46" s="291"/>
      <c r="F46" s="291"/>
      <c r="G46" s="291"/>
      <c r="H46" s="291"/>
      <c r="P46" s="293"/>
      <c r="T46" s="293"/>
      <c r="U46" s="293"/>
      <c r="V46" s="293"/>
      <c r="W46" s="293"/>
    </row>
    <row r="47" spans="1:28">
      <c r="C47" s="291"/>
      <c r="D47" s="291"/>
      <c r="E47" s="291"/>
      <c r="F47" s="291"/>
      <c r="G47" s="291"/>
      <c r="H47" s="291"/>
      <c r="P47" s="293"/>
      <c r="T47" s="293"/>
      <c r="U47" s="293"/>
      <c r="V47" s="293"/>
      <c r="W47" s="293"/>
    </row>
    <row r="48" spans="1:28">
      <c r="C48" s="291"/>
      <c r="D48" s="291"/>
      <c r="E48" s="291"/>
      <c r="F48" s="291"/>
      <c r="G48" s="291"/>
      <c r="H48" s="291"/>
    </row>
    <row r="49" spans="2:8">
      <c r="C49" s="291"/>
      <c r="D49" s="291"/>
      <c r="E49" s="291"/>
      <c r="F49" s="291"/>
      <c r="G49" s="291"/>
      <c r="H49" s="291"/>
    </row>
    <row r="50" spans="2:8">
      <c r="C50" s="291"/>
      <c r="D50" s="291"/>
      <c r="E50" s="291"/>
      <c r="F50" s="291"/>
      <c r="G50" s="291"/>
      <c r="H50" s="291"/>
    </row>
    <row r="51" spans="2:8">
      <c r="B51" s="291"/>
      <c r="C51" s="291"/>
      <c r="D51" s="291"/>
      <c r="E51" s="291"/>
      <c r="F51" s="291"/>
      <c r="G51" s="291"/>
      <c r="H51" s="291"/>
    </row>
    <row r="52" spans="2:8">
      <c r="B52" s="291"/>
      <c r="C52" s="291"/>
      <c r="D52" s="291"/>
      <c r="E52" s="291"/>
      <c r="F52" s="291"/>
      <c r="G52" s="291"/>
      <c r="H52" s="291"/>
    </row>
    <row r="53" spans="2:8">
      <c r="B53" s="291"/>
      <c r="C53" s="291"/>
      <c r="D53" s="291"/>
      <c r="E53" s="291"/>
      <c r="F53" s="291"/>
      <c r="G53" s="291"/>
      <c r="H53" s="291"/>
    </row>
    <row r="54" spans="2:8">
      <c r="B54" s="291"/>
      <c r="C54" s="291"/>
      <c r="D54" s="291"/>
      <c r="E54" s="291"/>
      <c r="F54" s="291"/>
      <c r="G54" s="291"/>
      <c r="H54" s="291"/>
    </row>
    <row r="55" spans="2:8">
      <c r="B55" s="291"/>
      <c r="C55" s="291"/>
      <c r="D55" s="291"/>
      <c r="E55" s="291"/>
      <c r="F55" s="291"/>
      <c r="G55" s="291"/>
      <c r="H55" s="291"/>
    </row>
    <row r="56" spans="2:8">
      <c r="B56" s="291"/>
      <c r="C56" s="291"/>
      <c r="D56" s="291"/>
      <c r="E56" s="291"/>
      <c r="F56" s="291"/>
      <c r="G56" s="291"/>
      <c r="H56" s="291"/>
    </row>
    <row r="57" spans="2:8">
      <c r="B57" s="291"/>
      <c r="C57" s="291"/>
      <c r="D57" s="291"/>
      <c r="E57" s="291"/>
      <c r="F57" s="291"/>
      <c r="G57" s="291"/>
      <c r="H57" s="291"/>
    </row>
    <row r="58" spans="2:8">
      <c r="B58" s="291"/>
      <c r="C58" s="291"/>
      <c r="D58" s="291"/>
      <c r="E58" s="291"/>
      <c r="F58" s="291"/>
      <c r="G58" s="291"/>
      <c r="H58" s="291"/>
    </row>
    <row r="59" spans="2:8">
      <c r="B59" s="291"/>
      <c r="C59" s="291"/>
      <c r="D59" s="291"/>
      <c r="E59" s="291"/>
      <c r="F59" s="291"/>
      <c r="G59" s="291"/>
      <c r="H59" s="291"/>
    </row>
    <row r="60" spans="2:8">
      <c r="B60" s="300"/>
      <c r="C60" s="300"/>
      <c r="D60" s="300"/>
      <c r="E60" s="300"/>
      <c r="F60" s="300"/>
      <c r="G60" s="300"/>
      <c r="H60" s="300"/>
    </row>
    <row r="61" spans="2:8">
      <c r="B61" s="300"/>
      <c r="C61" s="300"/>
      <c r="D61" s="300"/>
      <c r="E61" s="300"/>
      <c r="F61" s="300"/>
      <c r="G61" s="300"/>
      <c r="H61" s="300"/>
    </row>
    <row r="62" spans="2:8">
      <c r="B62" s="300"/>
      <c r="C62" s="300"/>
      <c r="D62" s="300"/>
      <c r="E62" s="300"/>
      <c r="F62" s="300"/>
      <c r="G62" s="300"/>
      <c r="H62" s="300"/>
    </row>
    <row r="63" spans="2:8">
      <c r="B63" s="300"/>
      <c r="C63" s="300"/>
      <c r="D63" s="300"/>
      <c r="E63" s="300"/>
      <c r="F63" s="300"/>
      <c r="G63" s="300"/>
      <c r="H63" s="300"/>
    </row>
  </sheetData>
  <mergeCells count="2">
    <mergeCell ref="A4:A5"/>
    <mergeCell ref="B5:H5"/>
  </mergeCells>
  <hyperlinks>
    <hyperlink ref="A1" location="Indice!A1" display="Torna indietro" xr:uid="{EB70C37F-B101-43CD-9802-FA6A389C395D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AEDEA-ADD7-4CEC-A50A-C9CE187D625C}">
  <dimension ref="A1:K25"/>
  <sheetViews>
    <sheetView showGridLines="0" workbookViewId="0">
      <selection activeCell="A11" sqref="A11"/>
    </sheetView>
  </sheetViews>
  <sheetFormatPr defaultRowHeight="14.5"/>
  <sheetData>
    <row r="1" spans="1:2" ht="15.5">
      <c r="A1" s="8" t="s">
        <v>30</v>
      </c>
      <c r="B1" s="8"/>
    </row>
    <row r="25" spans="1:11" ht="103.5" customHeight="1">
      <c r="A25" s="466" t="s">
        <v>243</v>
      </c>
      <c r="B25" s="466"/>
      <c r="C25" s="466"/>
      <c r="D25" s="466"/>
      <c r="E25" s="466"/>
      <c r="F25" s="466"/>
      <c r="G25" s="466"/>
      <c r="H25" s="466"/>
      <c r="I25" s="466"/>
      <c r="J25" s="466"/>
      <c r="K25" s="466"/>
    </row>
  </sheetData>
  <mergeCells count="1">
    <mergeCell ref="A25:K25"/>
  </mergeCells>
  <hyperlinks>
    <hyperlink ref="A1" location="Indice!A1" display="Torna indietro" xr:uid="{D13F33AE-24D0-4A7C-B909-DF240A385898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A1211-EB2C-44D4-8E46-97EE8161F264}">
  <dimension ref="A1:S51"/>
  <sheetViews>
    <sheetView showGridLines="0" topLeftCell="B1" zoomScale="85" zoomScaleNormal="85" workbookViewId="0">
      <pane ySplit="4" topLeftCell="A5" activePane="bottomLeft" state="frozen"/>
      <selection activeCell="A11" sqref="A11"/>
      <selection pane="bottomLeft" activeCell="A11" sqref="A11"/>
    </sheetView>
  </sheetViews>
  <sheetFormatPr defaultRowHeight="14.5"/>
  <cols>
    <col min="1" max="1" width="47.54296875" customWidth="1"/>
  </cols>
  <sheetData>
    <row r="1" spans="1:19" ht="15.5">
      <c r="A1" s="8" t="s">
        <v>30</v>
      </c>
      <c r="B1" s="8"/>
      <c r="C1" s="133"/>
    </row>
    <row r="2" spans="1:19" ht="15.5">
      <c r="A2" s="61" t="s">
        <v>244</v>
      </c>
    </row>
    <row r="3" spans="1:19" ht="15">
      <c r="A3" s="467" t="s">
        <v>245</v>
      </c>
      <c r="B3" s="469" t="s">
        <v>246</v>
      </c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  <c r="Q3" s="470"/>
      <c r="R3" s="470"/>
      <c r="S3" s="471"/>
    </row>
    <row r="4" spans="1:19">
      <c r="A4" s="468"/>
      <c r="B4" s="302">
        <v>2005</v>
      </c>
      <c r="C4" s="302">
        <v>2006</v>
      </c>
      <c r="D4" s="302">
        <v>2007</v>
      </c>
      <c r="E4" s="302">
        <v>2008</v>
      </c>
      <c r="F4" s="302">
        <v>2009</v>
      </c>
      <c r="G4" s="302">
        <v>2010</v>
      </c>
      <c r="H4" s="302">
        <v>2011</v>
      </c>
      <c r="I4" s="302">
        <v>2012</v>
      </c>
      <c r="J4" s="302">
        <v>2013</v>
      </c>
      <c r="K4" s="302">
        <v>2014</v>
      </c>
      <c r="L4" s="302">
        <v>2015</v>
      </c>
      <c r="M4" s="302">
        <v>2016</v>
      </c>
      <c r="N4" s="302">
        <v>2017</v>
      </c>
      <c r="O4" s="302">
        <v>2018</v>
      </c>
      <c r="P4" s="302">
        <v>2019</v>
      </c>
      <c r="Q4" s="302">
        <v>2020</v>
      </c>
      <c r="R4" s="302">
        <v>2021</v>
      </c>
      <c r="S4" s="302">
        <v>2022</v>
      </c>
    </row>
    <row r="5" spans="1:19">
      <c r="A5" s="303" t="s">
        <v>247</v>
      </c>
      <c r="B5" s="304">
        <v>919.86301040038472</v>
      </c>
      <c r="C5" s="304">
        <v>898.57581152819716</v>
      </c>
      <c r="D5" s="304">
        <v>922.14202018328285</v>
      </c>
      <c r="E5" s="304">
        <v>934.78721528610481</v>
      </c>
      <c r="F5" s="304">
        <v>910.84520965267347</v>
      </c>
      <c r="G5" s="304">
        <v>889.01299148314058</v>
      </c>
      <c r="H5" s="304">
        <v>872.58147342777056</v>
      </c>
      <c r="I5" s="304">
        <v>860.79952351995178</v>
      </c>
      <c r="J5" s="304">
        <v>877.01461569859589</v>
      </c>
      <c r="K5" s="304">
        <v>875.63678060898326</v>
      </c>
      <c r="L5" s="304">
        <v>898.32302886903517</v>
      </c>
      <c r="M5" s="304">
        <v>895.25130873765625</v>
      </c>
      <c r="N5" s="304">
        <v>869.95041183168678</v>
      </c>
      <c r="O5" s="304">
        <v>884.44615731988006</v>
      </c>
      <c r="P5" s="304">
        <v>908.87712567892527</v>
      </c>
      <c r="Q5" s="304">
        <v>927.18176589332518</v>
      </c>
      <c r="R5" s="304">
        <v>934.77312959760673</v>
      </c>
      <c r="S5" s="304">
        <v>932.31341784665949</v>
      </c>
    </row>
    <row r="6" spans="1:19">
      <c r="A6" s="303" t="s">
        <v>248</v>
      </c>
      <c r="B6" s="304" t="s">
        <v>370</v>
      </c>
      <c r="C6" s="304" t="s">
        <v>370</v>
      </c>
      <c r="D6" s="304">
        <v>758.51798690445787</v>
      </c>
      <c r="E6" s="304" t="s">
        <v>370</v>
      </c>
      <c r="F6" s="304">
        <v>868.74063665360165</v>
      </c>
      <c r="G6" s="304">
        <v>845.38734234475646</v>
      </c>
      <c r="H6" s="304" t="s">
        <v>370</v>
      </c>
      <c r="I6" s="304">
        <v>894.22904715941138</v>
      </c>
      <c r="J6" s="304">
        <v>881.37589639142629</v>
      </c>
      <c r="K6" s="304">
        <v>891.94804540563928</v>
      </c>
      <c r="L6" s="304">
        <v>1020.425567411062</v>
      </c>
      <c r="M6" s="304" t="s">
        <v>370</v>
      </c>
      <c r="N6" s="304">
        <v>970.85860157453317</v>
      </c>
      <c r="O6" s="304">
        <v>948.50196506659347</v>
      </c>
      <c r="P6" s="304" t="s">
        <v>370</v>
      </c>
      <c r="Q6" s="304" t="s">
        <v>370</v>
      </c>
      <c r="R6" s="304" t="s">
        <v>370</v>
      </c>
      <c r="S6" s="304" t="s">
        <v>370</v>
      </c>
    </row>
    <row r="7" spans="1:19">
      <c r="A7" s="303" t="s">
        <v>249</v>
      </c>
      <c r="B7" s="304" t="s">
        <v>370</v>
      </c>
      <c r="C7" s="304" t="s">
        <v>370</v>
      </c>
      <c r="D7" s="304" t="s">
        <v>370</v>
      </c>
      <c r="E7" s="304" t="s">
        <v>370</v>
      </c>
      <c r="F7" s="304" t="s">
        <v>370</v>
      </c>
      <c r="G7" s="304" t="s">
        <v>370</v>
      </c>
      <c r="H7" s="304" t="s">
        <v>370</v>
      </c>
      <c r="I7" s="304" t="s">
        <v>370</v>
      </c>
      <c r="J7" s="304" t="s">
        <v>370</v>
      </c>
      <c r="K7" s="304" t="s">
        <v>370</v>
      </c>
      <c r="L7" s="304" t="s">
        <v>370</v>
      </c>
      <c r="M7" s="304" t="s">
        <v>370</v>
      </c>
      <c r="N7" s="304" t="s">
        <v>370</v>
      </c>
      <c r="O7" s="304" t="s">
        <v>370</v>
      </c>
      <c r="P7" s="304" t="s">
        <v>370</v>
      </c>
      <c r="Q7" s="304" t="s">
        <v>370</v>
      </c>
      <c r="R7" s="304" t="s">
        <v>370</v>
      </c>
      <c r="S7" s="304" t="s">
        <v>370</v>
      </c>
    </row>
    <row r="8" spans="1:19">
      <c r="A8" s="303" t="s">
        <v>250</v>
      </c>
      <c r="B8" s="304" t="s">
        <v>370</v>
      </c>
      <c r="C8" s="304" t="s">
        <v>370</v>
      </c>
      <c r="D8" s="304" t="s">
        <v>370</v>
      </c>
      <c r="E8" s="304" t="s">
        <v>370</v>
      </c>
      <c r="F8" s="304">
        <v>907.76973967372442</v>
      </c>
      <c r="G8" s="304">
        <v>926.77345971662555</v>
      </c>
      <c r="H8" s="304">
        <v>1007.5142751219514</v>
      </c>
      <c r="I8" s="304">
        <v>946.4535894812683</v>
      </c>
      <c r="J8" s="304">
        <v>904.98632585267399</v>
      </c>
      <c r="K8" s="304">
        <v>908.13805741444867</v>
      </c>
      <c r="L8" s="304">
        <v>945.90377281690155</v>
      </c>
      <c r="M8" s="304">
        <v>919.74960557923271</v>
      </c>
      <c r="N8" s="304">
        <v>1010.6625046501707</v>
      </c>
      <c r="O8" s="304" t="s">
        <v>370</v>
      </c>
      <c r="P8" s="304" t="s">
        <v>370</v>
      </c>
      <c r="Q8" s="304" t="s">
        <v>370</v>
      </c>
      <c r="R8" s="304" t="s">
        <v>370</v>
      </c>
      <c r="S8" s="304" t="s">
        <v>370</v>
      </c>
    </row>
    <row r="9" spans="1:19">
      <c r="A9" s="305" t="s">
        <v>34</v>
      </c>
      <c r="B9" s="306">
        <v>919.86301040038472</v>
      </c>
      <c r="C9" s="306">
        <v>898.57581152819716</v>
      </c>
      <c r="D9" s="306">
        <v>921.60269241366939</v>
      </c>
      <c r="E9" s="306">
        <v>934.78721528610481</v>
      </c>
      <c r="F9" s="306">
        <v>910.39956186582276</v>
      </c>
      <c r="G9" s="306">
        <v>889.47914790018706</v>
      </c>
      <c r="H9" s="306">
        <v>873.69470071894705</v>
      </c>
      <c r="I9" s="306">
        <v>862.45307697388535</v>
      </c>
      <c r="J9" s="306">
        <v>877.65336236047153</v>
      </c>
      <c r="K9" s="306">
        <v>876.4342238953144</v>
      </c>
      <c r="L9" s="306">
        <v>899.77381817586729</v>
      </c>
      <c r="M9" s="306">
        <v>895.42888298184539</v>
      </c>
      <c r="N9" s="306">
        <v>870.03937835503655</v>
      </c>
      <c r="O9" s="306">
        <v>884.45511791307888</v>
      </c>
      <c r="P9" s="306">
        <v>908.87712567892527</v>
      </c>
      <c r="Q9" s="306">
        <v>927.18176589332518</v>
      </c>
      <c r="R9" s="306">
        <v>934.77312959760673</v>
      </c>
      <c r="S9" s="306">
        <v>932.31341784665949</v>
      </c>
    </row>
    <row r="10" spans="1:19">
      <c r="A10" s="303" t="s">
        <v>251</v>
      </c>
      <c r="B10" s="304">
        <v>400.5362568137042</v>
      </c>
      <c r="C10" s="304">
        <v>389.78025516354779</v>
      </c>
      <c r="D10" s="304">
        <v>387.26486770383264</v>
      </c>
      <c r="E10" s="304">
        <v>391.48799843886928</v>
      </c>
      <c r="F10" s="304">
        <v>391.34801783991605</v>
      </c>
      <c r="G10" s="304">
        <v>391.03106741154966</v>
      </c>
      <c r="H10" s="304">
        <v>384.33883950500382</v>
      </c>
      <c r="I10" s="304">
        <v>387.78837684033346</v>
      </c>
      <c r="J10" s="304">
        <v>372.78582123158014</v>
      </c>
      <c r="K10" s="304">
        <v>376.45818709320525</v>
      </c>
      <c r="L10" s="304">
        <v>367.51640695193237</v>
      </c>
      <c r="M10" s="304">
        <v>370.33463685932185</v>
      </c>
      <c r="N10" s="304">
        <v>370.77783966316287</v>
      </c>
      <c r="O10" s="304">
        <v>369.471765657204</v>
      </c>
      <c r="P10" s="304">
        <v>369.47090361206028</v>
      </c>
      <c r="Q10" s="304">
        <v>371.67283210895351</v>
      </c>
      <c r="R10" s="304">
        <v>372.62496473739247</v>
      </c>
      <c r="S10" s="304">
        <v>369.56064906248866</v>
      </c>
    </row>
    <row r="11" spans="1:19">
      <c r="A11" s="305" t="s">
        <v>252</v>
      </c>
      <c r="B11" s="306">
        <v>400.5362568137042</v>
      </c>
      <c r="C11" s="306">
        <v>389.78025516354779</v>
      </c>
      <c r="D11" s="306">
        <v>387.26486770383264</v>
      </c>
      <c r="E11" s="306">
        <v>391.48799843886928</v>
      </c>
      <c r="F11" s="306">
        <v>391.34801783991605</v>
      </c>
      <c r="G11" s="306">
        <v>391.03106741154966</v>
      </c>
      <c r="H11" s="306">
        <v>384.33883950500382</v>
      </c>
      <c r="I11" s="306">
        <v>387.78837684033346</v>
      </c>
      <c r="J11" s="306">
        <v>372.78582123158014</v>
      </c>
      <c r="K11" s="306">
        <v>376.45818709320525</v>
      </c>
      <c r="L11" s="306">
        <v>367.51640695193237</v>
      </c>
      <c r="M11" s="306">
        <v>370.33463685932185</v>
      </c>
      <c r="N11" s="306">
        <v>370.77783966316287</v>
      </c>
      <c r="O11" s="306">
        <v>369.471765657204</v>
      </c>
      <c r="P11" s="306">
        <v>369.47090361206028</v>
      </c>
      <c r="Q11" s="306">
        <v>371.67283210895351</v>
      </c>
      <c r="R11" s="306">
        <v>372.62496473739247</v>
      </c>
      <c r="S11" s="306">
        <v>369.56064906248866</v>
      </c>
    </row>
    <row r="12" spans="1:19">
      <c r="A12" s="303" t="s">
        <v>253</v>
      </c>
      <c r="B12" s="307" t="s">
        <v>253</v>
      </c>
      <c r="C12" s="307" t="s">
        <v>253</v>
      </c>
      <c r="D12" s="307" t="s">
        <v>253</v>
      </c>
      <c r="E12" s="307" t="s">
        <v>253</v>
      </c>
      <c r="F12" s="307" t="s">
        <v>253</v>
      </c>
      <c r="G12" s="307" t="s">
        <v>253</v>
      </c>
      <c r="H12" s="307" t="s">
        <v>253</v>
      </c>
      <c r="I12" s="307" t="s">
        <v>253</v>
      </c>
      <c r="J12" s="307" t="s">
        <v>253</v>
      </c>
      <c r="K12" s="307" t="s">
        <v>253</v>
      </c>
      <c r="L12" s="307" t="s">
        <v>253</v>
      </c>
      <c r="M12" s="307" t="s">
        <v>253</v>
      </c>
      <c r="N12" s="307" t="s">
        <v>253</v>
      </c>
      <c r="O12" s="307" t="s">
        <v>253</v>
      </c>
      <c r="P12" s="307" t="s">
        <v>253</v>
      </c>
      <c r="Q12" s="307" t="s">
        <v>253</v>
      </c>
      <c r="R12" s="307" t="s">
        <v>253</v>
      </c>
      <c r="S12" s="307" t="s">
        <v>253</v>
      </c>
    </row>
    <row r="13" spans="1:19">
      <c r="A13" s="305" t="s">
        <v>254</v>
      </c>
      <c r="B13" s="306">
        <v>1906.2853366371291</v>
      </c>
      <c r="C13" s="306">
        <v>1867.0910392222877</v>
      </c>
      <c r="D13" s="306">
        <v>1794.6407810542585</v>
      </c>
      <c r="E13" s="306">
        <v>1690.7157184241219</v>
      </c>
      <c r="F13" s="306">
        <v>1620.2567651019049</v>
      </c>
      <c r="G13" s="306">
        <v>1664.9388174834778</v>
      </c>
      <c r="H13" s="306">
        <v>1629.8630145789484</v>
      </c>
      <c r="I13" s="306">
        <v>1495.8769747691595</v>
      </c>
      <c r="J13" s="306">
        <v>1606.0201425642711</v>
      </c>
      <c r="K13" s="306">
        <v>1793.9296662706413</v>
      </c>
      <c r="L13" s="306">
        <v>1624.8209309418553</v>
      </c>
      <c r="M13" s="306">
        <v>1639.4677875182267</v>
      </c>
      <c r="N13" s="306">
        <v>1498.3587269450604</v>
      </c>
      <c r="O13" s="306">
        <v>1651.213965273753</v>
      </c>
      <c r="P13" s="306">
        <v>1414.4751904845905</v>
      </c>
      <c r="Q13" s="306">
        <v>1382.3869362837449</v>
      </c>
      <c r="R13" s="306">
        <v>1745.815487030382</v>
      </c>
      <c r="S13" s="306">
        <v>1603.1342918827713</v>
      </c>
    </row>
    <row r="14" spans="1:19">
      <c r="A14" s="303" t="s">
        <v>255</v>
      </c>
      <c r="B14" s="304">
        <v>1250.5043729694746</v>
      </c>
      <c r="C14" s="304">
        <v>972.77154844351298</v>
      </c>
      <c r="D14" s="304">
        <v>1014.8904267462452</v>
      </c>
      <c r="E14" s="304" t="s">
        <v>370</v>
      </c>
      <c r="F14" s="304" t="s">
        <v>370</v>
      </c>
      <c r="G14" s="304" t="s">
        <v>370</v>
      </c>
      <c r="H14" s="304" t="s">
        <v>370</v>
      </c>
      <c r="I14" s="304" t="s">
        <v>370</v>
      </c>
      <c r="J14" s="304" t="s">
        <v>370</v>
      </c>
      <c r="K14" s="304" t="s">
        <v>370</v>
      </c>
      <c r="L14" s="304" t="s">
        <v>370</v>
      </c>
      <c r="M14" s="304" t="s">
        <v>370</v>
      </c>
      <c r="N14" s="304" t="s">
        <v>370</v>
      </c>
      <c r="O14" s="304" t="s">
        <v>370</v>
      </c>
      <c r="P14" s="304" t="s">
        <v>370</v>
      </c>
      <c r="Q14" s="304" t="s">
        <v>370</v>
      </c>
      <c r="R14" s="304" t="s">
        <v>370</v>
      </c>
      <c r="S14" s="304" t="s">
        <v>370</v>
      </c>
    </row>
    <row r="15" spans="1:19" ht="13.15" customHeight="1">
      <c r="A15" s="303" t="s">
        <v>256</v>
      </c>
      <c r="B15" s="308">
        <v>895.79186628474895</v>
      </c>
      <c r="C15" s="308">
        <v>898.44728775701799</v>
      </c>
      <c r="D15" s="308">
        <v>904.10390709616865</v>
      </c>
      <c r="E15" s="308">
        <v>926.26308079507726</v>
      </c>
      <c r="F15" s="308">
        <v>895.35242672721961</v>
      </c>
      <c r="G15" s="308">
        <v>895.66787436735399</v>
      </c>
      <c r="H15" s="308">
        <v>908.05985484570624</v>
      </c>
      <c r="I15" s="308">
        <v>919.96444655407856</v>
      </c>
      <c r="J15" s="308">
        <v>860.02031957907093</v>
      </c>
      <c r="K15" s="308">
        <v>804.80591391291102</v>
      </c>
      <c r="L15" s="308">
        <v>758.28466299574188</v>
      </c>
      <c r="M15" s="308">
        <v>830.85673253338928</v>
      </c>
      <c r="N15" s="308">
        <v>846.32132459865932</v>
      </c>
      <c r="O15" s="308">
        <v>871.31728233225726</v>
      </c>
      <c r="P15" s="308">
        <v>802.35657119708844</v>
      </c>
      <c r="Q15" s="308">
        <v>788.72949998313265</v>
      </c>
      <c r="R15" s="308">
        <v>793.6623257002783</v>
      </c>
      <c r="S15" s="308">
        <v>830.00558640782128</v>
      </c>
    </row>
    <row r="16" spans="1:19">
      <c r="A16" s="303" t="s">
        <v>257</v>
      </c>
      <c r="B16" s="308" t="s">
        <v>370</v>
      </c>
      <c r="C16" s="308" t="s">
        <v>370</v>
      </c>
      <c r="D16" s="308" t="s">
        <v>370</v>
      </c>
      <c r="E16" s="308">
        <v>1302.385031043721</v>
      </c>
      <c r="F16" s="308">
        <v>1395.9551786172492</v>
      </c>
      <c r="G16" s="308">
        <v>1313.1982743710137</v>
      </c>
      <c r="H16" s="308">
        <v>1309.6724472858364</v>
      </c>
      <c r="I16" s="308">
        <v>1366.9979870451493</v>
      </c>
      <c r="J16" s="308">
        <v>697.42481997198036</v>
      </c>
      <c r="K16" s="308">
        <v>685.87446984615656</v>
      </c>
      <c r="L16" s="308">
        <v>703.27060548716645</v>
      </c>
      <c r="M16" s="308">
        <v>685.87446984615656</v>
      </c>
      <c r="N16" s="308">
        <v>696.15353604072925</v>
      </c>
      <c r="O16" s="308">
        <v>696.89767650780834</v>
      </c>
      <c r="P16" s="308">
        <v>687.39704761451083</v>
      </c>
      <c r="Q16" s="308">
        <v>684.36453246239023</v>
      </c>
      <c r="R16" s="308">
        <v>702.95160863182639</v>
      </c>
      <c r="S16" s="308">
        <v>684.65760219688593</v>
      </c>
    </row>
    <row r="17" spans="1:19">
      <c r="A17" s="303" t="s">
        <v>258</v>
      </c>
      <c r="B17" s="304" t="s">
        <v>370</v>
      </c>
      <c r="C17" s="304" t="s">
        <v>370</v>
      </c>
      <c r="D17" s="304" t="s">
        <v>370</v>
      </c>
      <c r="E17" s="304">
        <v>544.28399999999988</v>
      </c>
      <c r="F17" s="304">
        <v>498.92700000000013</v>
      </c>
      <c r="G17" s="304">
        <v>544.28399999999999</v>
      </c>
      <c r="H17" s="304">
        <v>498.92700000000002</v>
      </c>
      <c r="I17" s="304">
        <v>554.36333333333334</v>
      </c>
      <c r="J17" s="304">
        <v>537.30599999999993</v>
      </c>
      <c r="K17" s="304">
        <v>609.79966666666667</v>
      </c>
      <c r="L17" s="304">
        <v>352.18376470588237</v>
      </c>
      <c r="M17" s="304">
        <v>748.39050000000009</v>
      </c>
      <c r="N17" s="304">
        <v>449.03427636786176</v>
      </c>
      <c r="O17" s="304">
        <v>359.2127893842532</v>
      </c>
      <c r="P17" s="304">
        <v>449.03400819033487</v>
      </c>
      <c r="Q17" s="304" t="s">
        <v>370</v>
      </c>
      <c r="R17" s="304" t="s">
        <v>370</v>
      </c>
      <c r="S17" s="304" t="s">
        <v>370</v>
      </c>
    </row>
    <row r="18" spans="1:19">
      <c r="A18" s="303" t="s">
        <v>259</v>
      </c>
      <c r="B18" s="304">
        <v>730.14053271394152</v>
      </c>
      <c r="C18" s="304">
        <v>732.93856178705994</v>
      </c>
      <c r="D18" s="304">
        <v>733.84265452314617</v>
      </c>
      <c r="E18" s="304">
        <v>734.67545216649262</v>
      </c>
      <c r="F18" s="304">
        <v>739.11686763045918</v>
      </c>
      <c r="G18" s="304">
        <v>789.83268851561695</v>
      </c>
      <c r="H18" s="304">
        <v>779.92777741750444</v>
      </c>
      <c r="I18" s="304">
        <v>1374.2496399108757</v>
      </c>
      <c r="J18" s="304">
        <v>790.27900990040314</v>
      </c>
      <c r="K18" s="304">
        <v>1557.8830550676219</v>
      </c>
      <c r="L18" s="304">
        <v>755.39093937860787</v>
      </c>
      <c r="M18" s="304" t="s">
        <v>370</v>
      </c>
      <c r="N18" s="304" t="s">
        <v>370</v>
      </c>
      <c r="O18" s="304" t="s">
        <v>370</v>
      </c>
      <c r="P18" s="304" t="s">
        <v>370</v>
      </c>
      <c r="Q18" s="304" t="s">
        <v>370</v>
      </c>
      <c r="R18" s="304" t="s">
        <v>370</v>
      </c>
      <c r="S18" s="304" t="s">
        <v>370</v>
      </c>
    </row>
    <row r="19" spans="1:19">
      <c r="A19" s="303" t="s">
        <v>260</v>
      </c>
      <c r="B19" s="304">
        <v>319.3470197802198</v>
      </c>
      <c r="C19" s="304">
        <v>321.30861081081088</v>
      </c>
      <c r="D19" s="304">
        <v>338.95700830188684</v>
      </c>
      <c r="E19" s="304" t="s">
        <v>370</v>
      </c>
      <c r="F19" s="304" t="s">
        <v>370</v>
      </c>
      <c r="G19" s="304" t="s">
        <v>370</v>
      </c>
      <c r="H19" s="304" t="s">
        <v>370</v>
      </c>
      <c r="I19" s="304" t="s">
        <v>370</v>
      </c>
      <c r="J19" s="304" t="s">
        <v>370</v>
      </c>
      <c r="K19" s="304" t="s">
        <v>370</v>
      </c>
      <c r="L19" s="304" t="s">
        <v>370</v>
      </c>
      <c r="M19" s="304" t="s">
        <v>370</v>
      </c>
      <c r="N19" s="304">
        <v>649.89246467374721</v>
      </c>
      <c r="O19" s="304" t="s">
        <v>370</v>
      </c>
      <c r="P19" s="304" t="s">
        <v>370</v>
      </c>
      <c r="Q19" s="304" t="s">
        <v>370</v>
      </c>
      <c r="R19" s="304" t="s">
        <v>370</v>
      </c>
      <c r="S19" s="304" t="s">
        <v>370</v>
      </c>
    </row>
    <row r="20" spans="1:19">
      <c r="A20" s="303" t="s">
        <v>261</v>
      </c>
      <c r="B20" s="304">
        <v>504.1738167938932</v>
      </c>
      <c r="C20" s="304">
        <v>420.5963462686567</v>
      </c>
      <c r="D20" s="304">
        <v>413.58360766773166</v>
      </c>
      <c r="E20" s="304">
        <v>420.20919941089841</v>
      </c>
      <c r="F20" s="304">
        <v>427.84544099660269</v>
      </c>
      <c r="G20" s="304">
        <v>419.22983967168267</v>
      </c>
      <c r="H20" s="304">
        <v>414.10276428571433</v>
      </c>
      <c r="I20" s="304">
        <v>381.00878045292012</v>
      </c>
      <c r="J20" s="304">
        <v>398.31282830769237</v>
      </c>
      <c r="K20" s="304">
        <v>435.62763191489364</v>
      </c>
      <c r="L20" s="304">
        <v>392.50651885714291</v>
      </c>
      <c r="M20" s="304">
        <v>404.71212255319153</v>
      </c>
      <c r="N20" s="304">
        <v>384.46533833012364</v>
      </c>
      <c r="O20" s="304">
        <v>395.24467252932777</v>
      </c>
      <c r="P20" s="304">
        <v>369.49159649773992</v>
      </c>
      <c r="Q20" s="304">
        <v>373.03599973590582</v>
      </c>
      <c r="R20" s="304">
        <v>432.01140380451739</v>
      </c>
      <c r="S20" s="304">
        <v>433.80174090405592</v>
      </c>
    </row>
    <row r="21" spans="1:19">
      <c r="A21" s="303" t="s">
        <v>262</v>
      </c>
      <c r="B21" s="304">
        <v>448.12374159112358</v>
      </c>
      <c r="C21" s="304">
        <v>381.18232498902995</v>
      </c>
      <c r="D21" s="304">
        <v>474.8386607033442</v>
      </c>
      <c r="E21" s="304">
        <v>426.44672358958246</v>
      </c>
      <c r="F21" s="304">
        <v>492.61303301617835</v>
      </c>
      <c r="G21" s="304">
        <v>410.37394668438316</v>
      </c>
      <c r="H21" s="304">
        <v>384.93427519461926</v>
      </c>
      <c r="I21" s="304">
        <v>434.9975477936058</v>
      </c>
      <c r="J21" s="304">
        <v>347.18680711841523</v>
      </c>
      <c r="K21" s="304">
        <v>412.23458251661583</v>
      </c>
      <c r="L21" s="304">
        <v>330.03832661562421</v>
      </c>
      <c r="M21" s="304">
        <v>356.58727646515393</v>
      </c>
      <c r="N21" s="304">
        <v>355.8412985296149</v>
      </c>
      <c r="O21" s="304">
        <v>356.7045349410925</v>
      </c>
      <c r="P21" s="304">
        <v>347.50830827113219</v>
      </c>
      <c r="Q21" s="304">
        <v>328.20143827642221</v>
      </c>
      <c r="R21" s="304">
        <v>348.61516157857284</v>
      </c>
      <c r="S21" s="304">
        <v>330.15891421958906</v>
      </c>
    </row>
    <row r="22" spans="1:19">
      <c r="A22" s="303" t="s">
        <v>263</v>
      </c>
      <c r="B22" s="304">
        <v>749.62750909090903</v>
      </c>
      <c r="C22" s="304">
        <v>810.16706574563204</v>
      </c>
      <c r="D22" s="304">
        <v>826.26771484560561</v>
      </c>
      <c r="E22" s="304">
        <v>851.29569365079351</v>
      </c>
      <c r="F22" s="304">
        <v>871.1049334867663</v>
      </c>
      <c r="G22" s="304">
        <v>783.23723864734313</v>
      </c>
      <c r="H22" s="304">
        <v>781.63941608002983</v>
      </c>
      <c r="I22" s="304">
        <v>786.95202064056934</v>
      </c>
      <c r="J22" s="304">
        <v>770.42413425572522</v>
      </c>
      <c r="K22" s="304">
        <v>740.4168944503059</v>
      </c>
      <c r="L22" s="304">
        <v>683.94675072160624</v>
      </c>
      <c r="M22" s="304">
        <v>721.17629999999986</v>
      </c>
      <c r="N22" s="304">
        <v>707.21818310958304</v>
      </c>
      <c r="O22" s="304">
        <v>730.5941939365249</v>
      </c>
      <c r="P22" s="304">
        <v>722.33513090323311</v>
      </c>
      <c r="Q22" s="304">
        <v>663.30607966222669</v>
      </c>
      <c r="R22" s="304">
        <v>627.75080886756609</v>
      </c>
      <c r="S22" s="304">
        <v>674.14705203383744</v>
      </c>
    </row>
    <row r="23" spans="1:19">
      <c r="A23" s="303" t="s">
        <v>264</v>
      </c>
      <c r="B23" s="304" t="s">
        <v>370</v>
      </c>
      <c r="C23" s="304" t="s">
        <v>370</v>
      </c>
      <c r="D23" s="304" t="s">
        <v>370</v>
      </c>
      <c r="E23" s="304">
        <v>372.29025599999994</v>
      </c>
      <c r="F23" s="304">
        <v>545.99450911376493</v>
      </c>
      <c r="G23" s="304">
        <v>370.90721215805473</v>
      </c>
      <c r="H23" s="304">
        <v>373.93811889683349</v>
      </c>
      <c r="I23" s="304">
        <v>380.48532452830187</v>
      </c>
      <c r="J23" s="304">
        <v>430.36602256097564</v>
      </c>
      <c r="K23" s="304">
        <v>395.21258598726115</v>
      </c>
      <c r="L23" s="304" t="s">
        <v>370</v>
      </c>
      <c r="M23" s="304" t="s">
        <v>370</v>
      </c>
      <c r="N23" s="304" t="s">
        <v>370</v>
      </c>
      <c r="O23" s="304" t="s">
        <v>370</v>
      </c>
      <c r="P23" s="304" t="s">
        <v>370</v>
      </c>
      <c r="Q23" s="304" t="s">
        <v>370</v>
      </c>
      <c r="R23" s="304" t="s">
        <v>370</v>
      </c>
      <c r="S23" s="304" t="s">
        <v>370</v>
      </c>
    </row>
    <row r="24" spans="1:19">
      <c r="A24" s="303" t="s">
        <v>265</v>
      </c>
      <c r="B24" s="304">
        <v>507.57853728813558</v>
      </c>
      <c r="C24" s="304">
        <v>505.57018116591917</v>
      </c>
      <c r="D24" s="304">
        <v>518.42768108108123</v>
      </c>
      <c r="E24" s="304">
        <v>502.03247633587802</v>
      </c>
      <c r="F24" s="304">
        <v>499.41151893687714</v>
      </c>
      <c r="G24" s="304">
        <v>502.25800754716983</v>
      </c>
      <c r="H24" s="304">
        <v>503.31317142857142</v>
      </c>
      <c r="I24" s="304">
        <v>514.04599999999994</v>
      </c>
      <c r="J24" s="304">
        <v>504.69970909090921</v>
      </c>
      <c r="K24" s="304">
        <v>506.20577586206895</v>
      </c>
      <c r="L24" s="304">
        <v>499.74357446808517</v>
      </c>
      <c r="M24" s="304">
        <v>500.45343749999995</v>
      </c>
      <c r="N24" s="304">
        <v>515.10866947711668</v>
      </c>
      <c r="O24" s="304">
        <v>482.67676518046386</v>
      </c>
      <c r="P24" s="304">
        <v>465.95285736317834</v>
      </c>
      <c r="Q24" s="304">
        <v>502.80602555468516</v>
      </c>
      <c r="R24" s="304">
        <v>470.52106565366699</v>
      </c>
      <c r="S24" s="304">
        <v>458.78187203221586</v>
      </c>
    </row>
    <row r="25" spans="1:19">
      <c r="A25" s="303" t="s">
        <v>266</v>
      </c>
      <c r="B25" s="304">
        <v>467.05298668050295</v>
      </c>
      <c r="C25" s="304">
        <v>500.83489433627727</v>
      </c>
      <c r="D25" s="304">
        <v>454.26417853178492</v>
      </c>
      <c r="E25" s="304">
        <v>407.92557013488766</v>
      </c>
      <c r="F25" s="304">
        <v>415.59875011778718</v>
      </c>
      <c r="G25" s="304">
        <v>1082.1317044511727</v>
      </c>
      <c r="H25" s="304">
        <v>1650.2874511599102</v>
      </c>
      <c r="I25" s="304">
        <v>1607.4898302838108</v>
      </c>
      <c r="J25" s="304">
        <v>346.59898073844323</v>
      </c>
      <c r="K25" s="304">
        <v>343.14954539923264</v>
      </c>
      <c r="L25" s="304">
        <v>417.15127293295592</v>
      </c>
      <c r="M25" s="304">
        <v>419.97773856065783</v>
      </c>
      <c r="N25" s="304">
        <v>420.38160767612487</v>
      </c>
      <c r="O25" s="304">
        <v>415.69924356309645</v>
      </c>
      <c r="P25" s="304">
        <v>427.92777411929137</v>
      </c>
      <c r="Q25" s="304">
        <v>459.67865534701559</v>
      </c>
      <c r="R25" s="304">
        <v>436.34925501105147</v>
      </c>
      <c r="S25" s="304">
        <v>383.88536697721946</v>
      </c>
    </row>
    <row r="26" spans="1:19">
      <c r="A26" s="303" t="s">
        <v>267</v>
      </c>
      <c r="B26" s="304">
        <v>708.81400823210902</v>
      </c>
      <c r="C26" s="304">
        <v>726.60693789828213</v>
      </c>
      <c r="D26" s="304">
        <v>747.86117085156764</v>
      </c>
      <c r="E26" s="304" t="s">
        <v>370</v>
      </c>
      <c r="F26" s="304">
        <v>736.98757823393532</v>
      </c>
      <c r="G26" s="304" t="s">
        <v>370</v>
      </c>
      <c r="H26" s="304" t="s">
        <v>370</v>
      </c>
      <c r="I26" s="304" t="s">
        <v>370</v>
      </c>
      <c r="J26" s="304" t="s">
        <v>370</v>
      </c>
      <c r="K26" s="304" t="s">
        <v>370</v>
      </c>
      <c r="L26" s="304" t="s">
        <v>370</v>
      </c>
      <c r="M26" s="304" t="s">
        <v>370</v>
      </c>
      <c r="N26" s="304" t="s">
        <v>370</v>
      </c>
      <c r="O26" s="304" t="s">
        <v>370</v>
      </c>
      <c r="P26" s="304" t="s">
        <v>370</v>
      </c>
      <c r="Q26" s="304" t="s">
        <v>370</v>
      </c>
      <c r="R26" s="304" t="s">
        <v>370</v>
      </c>
      <c r="S26" s="304" t="s">
        <v>370</v>
      </c>
    </row>
    <row r="27" spans="1:19">
      <c r="A27" s="303" t="s">
        <v>268</v>
      </c>
      <c r="B27" s="304">
        <v>732.69000000000028</v>
      </c>
      <c r="C27" s="304" t="s">
        <v>370</v>
      </c>
      <c r="D27" s="304" t="s">
        <v>370</v>
      </c>
      <c r="E27" s="304" t="s">
        <v>370</v>
      </c>
      <c r="F27" s="304" t="s">
        <v>370</v>
      </c>
      <c r="G27" s="304" t="s">
        <v>370</v>
      </c>
      <c r="H27" s="304" t="s">
        <v>370</v>
      </c>
      <c r="I27" s="304" t="s">
        <v>370</v>
      </c>
      <c r="J27" s="304" t="s">
        <v>370</v>
      </c>
      <c r="K27" s="304" t="s">
        <v>370</v>
      </c>
      <c r="L27" s="304" t="s">
        <v>370</v>
      </c>
      <c r="M27" s="304" t="s">
        <v>370</v>
      </c>
      <c r="N27" s="304" t="s">
        <v>370</v>
      </c>
      <c r="O27" s="304" t="s">
        <v>370</v>
      </c>
      <c r="P27" s="304" t="s">
        <v>370</v>
      </c>
      <c r="Q27" s="304" t="s">
        <v>370</v>
      </c>
      <c r="R27" s="304" t="s">
        <v>370</v>
      </c>
      <c r="S27" s="304" t="s">
        <v>370</v>
      </c>
    </row>
    <row r="28" spans="1:19">
      <c r="A28" s="303" t="s">
        <v>269</v>
      </c>
      <c r="B28" s="304">
        <v>634.94987586206901</v>
      </c>
      <c r="C28" s="304">
        <v>874.85175203619895</v>
      </c>
      <c r="D28" s="304">
        <v>977.10149058295963</v>
      </c>
      <c r="E28" s="304">
        <v>1022.9748000000001</v>
      </c>
      <c r="F28" s="304" t="s">
        <v>370</v>
      </c>
      <c r="G28" s="304" t="s">
        <v>370</v>
      </c>
      <c r="H28" s="304" t="s">
        <v>370</v>
      </c>
      <c r="I28" s="304" t="s">
        <v>370</v>
      </c>
      <c r="J28" s="304" t="s">
        <v>370</v>
      </c>
      <c r="K28" s="304" t="s">
        <v>370</v>
      </c>
      <c r="L28" s="304" t="s">
        <v>370</v>
      </c>
      <c r="M28" s="304" t="s">
        <v>370</v>
      </c>
      <c r="N28" s="304" t="s">
        <v>370</v>
      </c>
      <c r="O28" s="304" t="s">
        <v>370</v>
      </c>
      <c r="P28" s="304" t="s">
        <v>370</v>
      </c>
      <c r="Q28" s="304" t="s">
        <v>370</v>
      </c>
      <c r="R28" s="304" t="s">
        <v>370</v>
      </c>
      <c r="S28" s="304" t="s">
        <v>370</v>
      </c>
    </row>
    <row r="29" spans="1:19">
      <c r="A29" s="305" t="s">
        <v>270</v>
      </c>
      <c r="B29" s="309">
        <v>675.12951612566326</v>
      </c>
      <c r="C29" s="309">
        <v>704.80083210021428</v>
      </c>
      <c r="D29" s="309">
        <v>712.37597320113809</v>
      </c>
      <c r="E29" s="309">
        <v>697.50213522700176</v>
      </c>
      <c r="F29" s="309">
        <v>664.70746118338116</v>
      </c>
      <c r="G29" s="309">
        <v>691.11315063224924</v>
      </c>
      <c r="H29" s="309">
        <v>621.07384086233083</v>
      </c>
      <c r="I29" s="309">
        <v>637.31023838990131</v>
      </c>
      <c r="J29" s="309">
        <v>565.86124586781432</v>
      </c>
      <c r="K29" s="309">
        <v>584.91406734360669</v>
      </c>
      <c r="L29" s="309">
        <v>560.30053130397232</v>
      </c>
      <c r="M29" s="309">
        <v>547.77906877827206</v>
      </c>
      <c r="N29" s="309">
        <v>546.9443574833582</v>
      </c>
      <c r="O29" s="309">
        <v>543.31053966869729</v>
      </c>
      <c r="P29" s="309">
        <v>533.5014392311532</v>
      </c>
      <c r="Q29" s="309">
        <v>518.20432265543479</v>
      </c>
      <c r="R29" s="309">
        <v>521.49248832950025</v>
      </c>
      <c r="S29" s="309">
        <v>536.25122757313659</v>
      </c>
    </row>
    <row r="30" spans="1:19">
      <c r="A30" s="303" t="s">
        <v>253</v>
      </c>
      <c r="B30" s="310" t="s">
        <v>253</v>
      </c>
      <c r="C30" s="310" t="s">
        <v>253</v>
      </c>
      <c r="D30" s="310" t="s">
        <v>253</v>
      </c>
      <c r="E30" s="310" t="s">
        <v>253</v>
      </c>
      <c r="F30" s="310" t="s">
        <v>253</v>
      </c>
      <c r="G30" s="310" t="s">
        <v>253</v>
      </c>
      <c r="H30" s="310" t="s">
        <v>253</v>
      </c>
      <c r="I30" s="310" t="s">
        <v>253</v>
      </c>
      <c r="J30" s="310" t="s">
        <v>253</v>
      </c>
      <c r="K30" s="310" t="s">
        <v>253</v>
      </c>
      <c r="L30" s="310" t="s">
        <v>253</v>
      </c>
      <c r="M30" s="310" t="s">
        <v>253</v>
      </c>
      <c r="N30" s="310" t="s">
        <v>253</v>
      </c>
      <c r="O30" s="310" t="s">
        <v>253</v>
      </c>
      <c r="P30" s="310" t="s">
        <v>253</v>
      </c>
      <c r="Q30" s="310" t="s">
        <v>253</v>
      </c>
      <c r="R30" s="310" t="s">
        <v>253</v>
      </c>
      <c r="S30" s="310" t="s">
        <v>253</v>
      </c>
    </row>
    <row r="31" spans="1:19">
      <c r="A31" s="303" t="s">
        <v>271</v>
      </c>
      <c r="B31" s="304">
        <v>745.74610631888322</v>
      </c>
      <c r="C31" s="304">
        <v>733.19102121566345</v>
      </c>
      <c r="D31" s="304">
        <v>845.52616851701941</v>
      </c>
      <c r="E31" s="304">
        <v>700.01006931935581</v>
      </c>
      <c r="F31" s="304">
        <v>743.57823798546917</v>
      </c>
      <c r="G31" s="304">
        <v>659.59836392557941</v>
      </c>
      <c r="H31" s="304">
        <v>643.22478755596205</v>
      </c>
      <c r="I31" s="304">
        <v>641.94704716386548</v>
      </c>
      <c r="J31" s="304">
        <v>625.28734374042415</v>
      </c>
      <c r="K31" s="304">
        <v>605.29595062304952</v>
      </c>
      <c r="L31" s="304">
        <v>577.47571826531589</v>
      </c>
      <c r="M31" s="304">
        <v>566.40182334192639</v>
      </c>
      <c r="N31" s="304">
        <v>555.6162187106263</v>
      </c>
      <c r="O31" s="304">
        <v>554.16303727375032</v>
      </c>
      <c r="P31" s="304">
        <v>561.99608132957678</v>
      </c>
      <c r="Q31" s="304">
        <v>554.71181778002256</v>
      </c>
      <c r="R31" s="304">
        <v>551.35913633307712</v>
      </c>
      <c r="S31" s="304">
        <v>551.6921148695393</v>
      </c>
    </row>
    <row r="32" spans="1:19" ht="24">
      <c r="A32" s="311" t="s">
        <v>272</v>
      </c>
      <c r="B32" s="309">
        <v>296.82510053128408</v>
      </c>
      <c r="C32" s="309">
        <v>297.59863293301311</v>
      </c>
      <c r="D32" s="309">
        <v>345.4355655463998</v>
      </c>
      <c r="E32" s="309">
        <v>318.9260752285827</v>
      </c>
      <c r="F32" s="309">
        <v>290.37031115795781</v>
      </c>
      <c r="G32" s="309">
        <v>255.8308630510586</v>
      </c>
      <c r="H32" s="309">
        <v>238.87064182615114</v>
      </c>
      <c r="I32" s="309">
        <v>209.49212043644877</v>
      </c>
      <c r="J32" s="309">
        <v>154.89125019308878</v>
      </c>
      <c r="K32" s="309">
        <v>146.38231361597533</v>
      </c>
      <c r="L32" s="309">
        <v>136.18085205938777</v>
      </c>
      <c r="M32" s="309">
        <v>137.55254482692476</v>
      </c>
      <c r="N32" s="309">
        <v>132.23821717366843</v>
      </c>
      <c r="O32" s="309">
        <v>131.21210342190699</v>
      </c>
      <c r="P32" s="309">
        <v>131.20423476341858</v>
      </c>
      <c r="Q32" s="309">
        <v>126.68707449550004</v>
      </c>
      <c r="R32" s="309">
        <v>128.14368122976308</v>
      </c>
      <c r="S32" s="309">
        <v>138.86502349486187</v>
      </c>
    </row>
    <row r="33" spans="1:19">
      <c r="A33" s="312"/>
      <c r="B33" s="313"/>
      <c r="C33" s="313"/>
      <c r="D33" s="313"/>
      <c r="E33" s="313"/>
      <c r="F33" s="313"/>
      <c r="G33" s="313"/>
      <c r="H33" s="313"/>
      <c r="I33" s="313"/>
      <c r="J33" s="313"/>
      <c r="K33" s="314"/>
      <c r="L33" s="315"/>
      <c r="M33" s="315"/>
      <c r="N33" s="315"/>
      <c r="O33" s="315"/>
      <c r="P33" s="315"/>
      <c r="Q33" s="315"/>
      <c r="R33" s="315"/>
      <c r="S33" s="315"/>
    </row>
    <row r="34" spans="1:19">
      <c r="A34" s="305" t="s">
        <v>273</v>
      </c>
      <c r="B34" s="309">
        <v>585.235114909255</v>
      </c>
      <c r="C34" s="309">
        <v>575.77112639842551</v>
      </c>
      <c r="D34" s="309">
        <v>560.08495393992018</v>
      </c>
      <c r="E34" s="309">
        <v>556.45723323527022</v>
      </c>
      <c r="F34" s="309">
        <v>548.20081470371463</v>
      </c>
      <c r="G34" s="309">
        <v>546.81725543539926</v>
      </c>
      <c r="H34" s="309">
        <v>548.4376645185248</v>
      </c>
      <c r="I34" s="309">
        <v>562.79350039274959</v>
      </c>
      <c r="J34" s="309">
        <v>556.0007177574513</v>
      </c>
      <c r="K34" s="309">
        <v>575.51840279900262</v>
      </c>
      <c r="L34" s="309">
        <v>544.22268659794736</v>
      </c>
      <c r="M34" s="309">
        <v>518.22636481657366</v>
      </c>
      <c r="N34" s="309">
        <v>492.61100177717918</v>
      </c>
      <c r="O34" s="309">
        <v>494.95822556055407</v>
      </c>
      <c r="P34" s="309">
        <v>462.55131174355154</v>
      </c>
      <c r="Q34" s="309">
        <v>449.13207729706926</v>
      </c>
      <c r="R34" s="309">
        <v>452.16275137047597</v>
      </c>
      <c r="S34" s="309">
        <v>473.04361211521314</v>
      </c>
    </row>
    <row r="35" spans="1:19">
      <c r="A35" s="305" t="s">
        <v>274</v>
      </c>
      <c r="B35" s="309">
        <v>573.9812054277653</v>
      </c>
      <c r="C35" s="309">
        <v>564.11558067621172</v>
      </c>
      <c r="D35" s="309">
        <v>548.57355947628503</v>
      </c>
      <c r="E35" s="309">
        <v>543.70813329550833</v>
      </c>
      <c r="F35" s="309">
        <v>529.87363720453038</v>
      </c>
      <c r="G35" s="309">
        <v>524.41960634118357</v>
      </c>
      <c r="H35" s="309">
        <v>522.34784935441439</v>
      </c>
      <c r="I35" s="309">
        <v>530.37997468552351</v>
      </c>
      <c r="J35" s="309">
        <v>506.5707060758017</v>
      </c>
      <c r="K35" s="309">
        <v>514.09188398197591</v>
      </c>
      <c r="L35" s="309">
        <v>489.09013044497078</v>
      </c>
      <c r="M35" s="309">
        <v>467.34475359197393</v>
      </c>
      <c r="N35" s="309">
        <v>446.85947795410527</v>
      </c>
      <c r="O35" s="309">
        <v>445.48889235404408</v>
      </c>
      <c r="P35" s="309">
        <v>416.16744040934856</v>
      </c>
      <c r="Q35" s="309">
        <v>400.36039269378966</v>
      </c>
      <c r="R35" s="309">
        <v>406.56980746167494</v>
      </c>
      <c r="S35" s="309">
        <v>431.06675517793781</v>
      </c>
    </row>
    <row r="36" spans="1:19" ht="24">
      <c r="A36" s="311" t="s">
        <v>275</v>
      </c>
      <c r="B36" s="309">
        <v>559.67308051282077</v>
      </c>
      <c r="C36" s="309">
        <v>550.30184273850102</v>
      </c>
      <c r="D36" s="309">
        <v>535.24949274135099</v>
      </c>
      <c r="E36" s="309">
        <v>530.59346163985845</v>
      </c>
      <c r="F36" s="309">
        <v>516.29651035347672</v>
      </c>
      <c r="G36" s="309">
        <v>510.78296523484812</v>
      </c>
      <c r="H36" s="309">
        <v>507.93647095852515</v>
      </c>
      <c r="I36" s="309">
        <v>515.3054273252875</v>
      </c>
      <c r="J36" s="309">
        <v>490.22064208260679</v>
      </c>
      <c r="K36" s="309">
        <v>495.52172661944275</v>
      </c>
      <c r="L36" s="309">
        <v>472.36214584439392</v>
      </c>
      <c r="M36" s="309">
        <v>451.38737588703219</v>
      </c>
      <c r="N36" s="309">
        <v>432.64240939208509</v>
      </c>
      <c r="O36" s="309">
        <v>430.46284949224798</v>
      </c>
      <c r="P36" s="309">
        <v>402.29973407797115</v>
      </c>
      <c r="Q36" s="309">
        <v>386.40988426713733</v>
      </c>
      <c r="R36" s="309">
        <v>393.07604846302661</v>
      </c>
      <c r="S36" s="309">
        <v>417.33568927535492</v>
      </c>
    </row>
    <row r="37" spans="1:19">
      <c r="A37" s="316"/>
      <c r="B37" s="317"/>
      <c r="C37" s="317"/>
      <c r="D37" s="317"/>
      <c r="E37" s="317"/>
      <c r="F37" s="318"/>
      <c r="G37" s="318"/>
      <c r="H37" s="318"/>
      <c r="I37" s="318"/>
      <c r="J37" s="318"/>
      <c r="K37" s="319"/>
      <c r="L37" s="318"/>
      <c r="M37" s="318"/>
      <c r="N37" s="318"/>
      <c r="O37" s="318"/>
      <c r="P37" s="318"/>
      <c r="Q37" s="318"/>
      <c r="R37" s="318"/>
      <c r="S37" s="318"/>
    </row>
    <row r="38" spans="1:19">
      <c r="A38" s="320" t="s">
        <v>276</v>
      </c>
      <c r="B38" s="309">
        <v>487.19449582928257</v>
      </c>
      <c r="C38" s="309">
        <v>478.7624922967799</v>
      </c>
      <c r="D38" s="309">
        <v>471.18980706693907</v>
      </c>
      <c r="E38" s="309">
        <v>451.5994449190639</v>
      </c>
      <c r="F38" s="309">
        <v>415.38375584879884</v>
      </c>
      <c r="G38" s="309">
        <v>404.53366912922644</v>
      </c>
      <c r="H38" s="309">
        <v>395.62796905220358</v>
      </c>
      <c r="I38" s="309">
        <v>386.79201813522536</v>
      </c>
      <c r="J38" s="309">
        <v>338.23796065951547</v>
      </c>
      <c r="K38" s="309">
        <v>324.42485145404407</v>
      </c>
      <c r="L38" s="309">
        <v>332.57108838385932</v>
      </c>
      <c r="M38" s="309">
        <v>322.48566460943687</v>
      </c>
      <c r="N38" s="309">
        <v>317.3891014272474</v>
      </c>
      <c r="O38" s="309">
        <v>297.1965107674207</v>
      </c>
      <c r="P38" s="309">
        <v>278.01926922833752</v>
      </c>
      <c r="Q38" s="309">
        <v>259.83342119756736</v>
      </c>
      <c r="R38" s="309">
        <v>267.94455037932181</v>
      </c>
      <c r="S38" s="309">
        <v>303.38274168682739</v>
      </c>
    </row>
    <row r="39" spans="1:19">
      <c r="A39" s="321" t="s">
        <v>277</v>
      </c>
      <c r="B39" s="321"/>
      <c r="C39" s="321"/>
    </row>
    <row r="40" spans="1:19">
      <c r="A40" s="321" t="s">
        <v>278</v>
      </c>
      <c r="B40" s="321"/>
      <c r="C40" s="321"/>
    </row>
    <row r="41" spans="1:19">
      <c r="A41" s="321" t="s">
        <v>279</v>
      </c>
      <c r="B41" s="321"/>
      <c r="C41" s="321"/>
    </row>
    <row r="42" spans="1:19">
      <c r="A42" s="321" t="s">
        <v>280</v>
      </c>
      <c r="B42" s="321"/>
      <c r="C42" s="321"/>
    </row>
    <row r="44" spans="1:19">
      <c r="G44" s="322"/>
      <c r="H44" s="322"/>
      <c r="I44" s="322"/>
      <c r="J44" s="322"/>
      <c r="K44" s="322"/>
      <c r="L44" s="322"/>
      <c r="M44" s="322"/>
      <c r="N44" s="322"/>
      <c r="O44" s="322"/>
      <c r="P44" s="322"/>
      <c r="Q44" s="322"/>
      <c r="R44" s="322"/>
      <c r="S44" s="322"/>
    </row>
    <row r="51" spans="2:2">
      <c r="B51" s="322"/>
    </row>
  </sheetData>
  <mergeCells count="2">
    <mergeCell ref="A3:A4"/>
    <mergeCell ref="B3:S3"/>
  </mergeCells>
  <hyperlinks>
    <hyperlink ref="A1" location="Indice!A1" display="Torna indietro" xr:uid="{330D789A-9448-4468-AC93-BC723DDBCC0D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41FDB-BFE2-4435-8C69-EFD4B14F0170}">
  <dimension ref="A1:XFC54"/>
  <sheetViews>
    <sheetView showGridLines="0" workbookViewId="0">
      <selection activeCell="A16" sqref="A16"/>
    </sheetView>
  </sheetViews>
  <sheetFormatPr defaultColWidth="9.26953125" defaultRowHeight="14.5" customHeight="1" zeroHeight="1"/>
  <cols>
    <col min="1" max="1" width="115.26953125" customWidth="1"/>
    <col min="2" max="9" width="0" hidden="1" customWidth="1"/>
    <col min="10" max="16383" width="9.26953125" hidden="1" customWidth="1"/>
    <col min="16384" max="16384" width="6.54296875" hidden="1" customWidth="1"/>
  </cols>
  <sheetData>
    <row r="1" spans="1:9"/>
    <row r="2" spans="1:9"/>
    <row r="3" spans="1:9"/>
    <row r="4" spans="1:9"/>
    <row r="5" spans="1:9"/>
    <row r="6" spans="1:9"/>
    <row r="7" spans="1:9"/>
    <row r="8" spans="1:9"/>
    <row r="9" spans="1:9"/>
    <row r="10" spans="1:9"/>
    <row r="11" spans="1:9" ht="15.5">
      <c r="A11" s="1" t="s">
        <v>0</v>
      </c>
    </row>
    <row r="12" spans="1:9" ht="15.5">
      <c r="A12" s="2" t="s">
        <v>1</v>
      </c>
    </row>
    <row r="13" spans="1:9" ht="15.5">
      <c r="A13" s="2" t="s">
        <v>2</v>
      </c>
    </row>
    <row r="14" spans="1:9"/>
    <row r="15" spans="1:9" ht="15.5">
      <c r="A15" s="1" t="s">
        <v>3</v>
      </c>
    </row>
    <row r="16" spans="1:9" ht="15.5">
      <c r="A16" s="3" t="s">
        <v>4</v>
      </c>
      <c r="B16" s="4"/>
      <c r="C16" s="4"/>
      <c r="D16" s="4"/>
      <c r="E16" s="4"/>
      <c r="F16" s="4"/>
      <c r="G16" s="4"/>
      <c r="H16" s="4"/>
      <c r="I16" s="4"/>
    </row>
    <row r="17" spans="1:9" ht="15.5">
      <c r="A17" s="3"/>
      <c r="B17" s="4"/>
      <c r="C17" s="4"/>
      <c r="D17" s="4"/>
      <c r="E17" s="4"/>
      <c r="F17" s="4"/>
      <c r="G17" s="4"/>
      <c r="H17" s="4"/>
      <c r="I17" s="4"/>
    </row>
    <row r="18" spans="1:9" ht="15.5">
      <c r="A18" s="5" t="s">
        <v>5</v>
      </c>
      <c r="B18" s="4"/>
      <c r="C18" s="4"/>
      <c r="D18" s="4"/>
      <c r="E18" s="4"/>
      <c r="F18" s="4"/>
      <c r="G18" s="4"/>
      <c r="H18" s="4"/>
      <c r="I18" s="4"/>
    </row>
    <row r="19" spans="1:9" ht="15.5">
      <c r="A19" s="5" t="s">
        <v>6</v>
      </c>
      <c r="B19" s="6"/>
      <c r="C19" s="6"/>
      <c r="D19" s="6"/>
      <c r="E19" s="6"/>
      <c r="F19" s="6"/>
      <c r="G19" s="6"/>
      <c r="H19" s="6"/>
      <c r="I19" s="6"/>
    </row>
    <row r="20" spans="1:9" ht="15.5">
      <c r="A20" s="5" t="s">
        <v>7</v>
      </c>
      <c r="B20" s="6"/>
      <c r="C20" s="6"/>
      <c r="D20" s="6"/>
      <c r="E20" s="6"/>
      <c r="F20" s="6"/>
      <c r="G20" s="6"/>
      <c r="H20" s="6"/>
      <c r="I20" s="6"/>
    </row>
    <row r="21" spans="1:9" ht="15.5">
      <c r="A21" s="5" t="s">
        <v>8</v>
      </c>
      <c r="B21" s="6"/>
      <c r="C21" s="6"/>
      <c r="D21" s="6"/>
      <c r="E21" s="6"/>
      <c r="F21" s="6"/>
      <c r="G21" s="6"/>
      <c r="H21" s="6"/>
      <c r="I21" s="6"/>
    </row>
    <row r="22" spans="1:9" ht="15.5">
      <c r="A22" s="5" t="s">
        <v>9</v>
      </c>
      <c r="B22" s="6"/>
      <c r="C22" s="6"/>
      <c r="D22" s="6"/>
      <c r="E22" s="6"/>
      <c r="F22" s="6"/>
      <c r="G22" s="6"/>
      <c r="H22" s="6"/>
      <c r="I22" s="6"/>
    </row>
    <row r="23" spans="1:9" ht="15.5">
      <c r="A23" s="5" t="s">
        <v>10</v>
      </c>
      <c r="B23" s="6"/>
      <c r="C23" s="6"/>
      <c r="D23" s="6"/>
      <c r="E23" s="6"/>
      <c r="F23" s="6"/>
      <c r="G23" s="6"/>
      <c r="H23" s="6"/>
      <c r="I23" s="6"/>
    </row>
    <row r="24" spans="1:9" ht="15.5">
      <c r="A24" s="7" t="s">
        <v>11</v>
      </c>
      <c r="B24" s="6"/>
      <c r="C24" s="6"/>
      <c r="D24" s="6"/>
      <c r="E24" s="6"/>
      <c r="F24" s="6"/>
      <c r="G24" s="6"/>
      <c r="H24" s="6"/>
      <c r="I24" s="6"/>
    </row>
    <row r="25" spans="1:9" ht="15.5">
      <c r="A25" s="5" t="s">
        <v>12</v>
      </c>
      <c r="B25" s="6"/>
      <c r="C25" s="6"/>
      <c r="D25" s="6"/>
      <c r="E25" s="6"/>
      <c r="F25" s="6"/>
      <c r="G25" s="6"/>
      <c r="H25" s="6"/>
      <c r="I25" s="6"/>
    </row>
    <row r="26" spans="1:9" ht="15.5">
      <c r="A26" s="5" t="s">
        <v>13</v>
      </c>
      <c r="B26" s="6"/>
      <c r="C26" s="6"/>
      <c r="D26" s="6"/>
      <c r="E26" s="6"/>
      <c r="F26" s="6"/>
      <c r="G26" s="6"/>
      <c r="H26" s="6"/>
      <c r="I26" s="6"/>
    </row>
    <row r="27" spans="1:9" ht="15.5">
      <c r="A27" s="5" t="s">
        <v>14</v>
      </c>
      <c r="B27" s="6"/>
      <c r="C27" s="6"/>
      <c r="D27" s="6"/>
      <c r="E27" s="6"/>
      <c r="F27" s="6"/>
      <c r="G27" s="6"/>
      <c r="H27" s="6"/>
      <c r="I27" s="6"/>
    </row>
    <row r="28" spans="1:9" ht="15.5">
      <c r="A28" s="7" t="s">
        <v>15</v>
      </c>
      <c r="B28" s="6"/>
      <c r="C28" s="6"/>
      <c r="D28" s="6"/>
      <c r="E28" s="6"/>
      <c r="F28" s="6"/>
      <c r="G28" s="6"/>
      <c r="H28" s="6"/>
      <c r="I28" s="6"/>
    </row>
    <row r="29" spans="1:9" ht="15.5">
      <c r="A29" s="7" t="s">
        <v>16</v>
      </c>
      <c r="B29" s="6"/>
      <c r="C29" s="6"/>
      <c r="D29" s="6"/>
      <c r="E29" s="6"/>
      <c r="F29" s="6"/>
      <c r="G29" s="6"/>
      <c r="H29" s="6"/>
      <c r="I29" s="6"/>
    </row>
    <row r="30" spans="1:9">
      <c r="A30" s="7" t="s">
        <v>17</v>
      </c>
    </row>
    <row r="31" spans="1:9">
      <c r="A31" s="5" t="s">
        <v>18</v>
      </c>
    </row>
    <row r="32" spans="1:9">
      <c r="A32" s="5" t="s">
        <v>19</v>
      </c>
    </row>
    <row r="33" spans="1:1">
      <c r="A33" s="5" t="s">
        <v>20</v>
      </c>
    </row>
    <row r="34" spans="1:1">
      <c r="A34" s="5" t="s">
        <v>21</v>
      </c>
    </row>
    <row r="35" spans="1:1">
      <c r="A35" s="5" t="s">
        <v>22</v>
      </c>
    </row>
    <row r="36" spans="1:1">
      <c r="A36" s="5" t="s">
        <v>23</v>
      </c>
    </row>
    <row r="37" spans="1:1">
      <c r="A37" s="5" t="s">
        <v>24</v>
      </c>
    </row>
    <row r="38" spans="1:1">
      <c r="A38" s="5" t="s">
        <v>25</v>
      </c>
    </row>
    <row r="39" spans="1:1">
      <c r="A39" s="5" t="s">
        <v>26</v>
      </c>
    </row>
    <row r="40" spans="1:1">
      <c r="A40" s="5" t="s">
        <v>27</v>
      </c>
    </row>
    <row r="41" spans="1:1">
      <c r="A41" s="5" t="s">
        <v>28</v>
      </c>
    </row>
    <row r="42" spans="1:1">
      <c r="A42" s="5" t="s">
        <v>29</v>
      </c>
    </row>
    <row r="43" spans="1:1"/>
    <row r="44" spans="1:1"/>
    <row r="45" spans="1:1"/>
    <row r="46" spans="1:1"/>
    <row r="47" spans="1:1"/>
    <row r="48" spans="1:1"/>
    <row r="49"/>
    <row r="50"/>
    <row r="51"/>
    <row r="52"/>
    <row r="53"/>
    <row r="54"/>
  </sheetData>
  <hyperlinks>
    <hyperlink ref="A19" location="'1'!A1" display="Produzione termoelettrica lorda per combustibile" xr:uid="{AFB46497-B6F4-404E-8EB5-25B814E82E52}"/>
    <hyperlink ref="A22" location="'4'!A1" display="4. Produzione netta di energia elettrica totale e produzione combinata di energia elettrica e calore" xr:uid="{5FD4B27B-4A9B-43F2-BB4C-2715EBA4AD12}"/>
    <hyperlink ref="A23" location="'5'!A1" display="5. Produzione elettrica lorda per fonte" xr:uid="{4A438833-0695-40B8-8FC2-45CFD7CA820C}"/>
    <hyperlink ref="A24" location="'6'!A1" display="6.  Produzione elettrica lorda e potenza efficiente lorda per fonte rinnovabile." xr:uid="{25BF4F3A-F0C7-4749-9514-611C0767B774}"/>
    <hyperlink ref="A25" location="'7'!A1" display="7. Quota della produzione elettrica lorda nazionale dalle diverse fonti." xr:uid="{8924D315-BD8B-4BC4-9311-7067DDDCF681}"/>
    <hyperlink ref="A26" location="'8'!A1" display="8. Fattori di emissione medi nazionali" xr:uid="{13F83FF3-8F56-415F-BFE1-199435B829E3}"/>
    <hyperlink ref="A27" location="'9'!A1" display="9. Emissioni di anidride carbonica dal settore termoelettrico per combustibile" xr:uid="{36D1F16B-0038-4514-ACA1-A838CE0927C1}"/>
    <hyperlink ref="A28" location="'10'!A1" display="10. Andamento delle emissioni da produzione termoelettrica per combustibile" xr:uid="{13A72850-84D5-4625-86A3-8B5094842C45}"/>
    <hyperlink ref="A29" location="'11'!A1" display="11. Variazione annuale della produzione termoelettrica e delle emissioni per combustibile (1990=100)" xr:uid="{FF695A6A-45E9-4F5D-B44E-A8312FCB17BD}"/>
    <hyperlink ref="A30" location="'12'!A1" display="12. Fattori di emissioni di anidride carbonica da produzione termoelettrica lorda per combustibile" xr:uid="{F49CCA59-BBF8-4E96-BC63-4D58D9FC6416}"/>
    <hyperlink ref="A31" location="'13'!A1" display="13. Dati di produzione e consumo di energia elettrica" xr:uid="{5279AED5-AAA7-46AA-BA4E-BAC86A3AB5C0}"/>
    <hyperlink ref="A32" location="'14'!A1" display="14. Fattori di emissione della produzione elettrica nazionale e dei consumi elettrici" xr:uid="{8A98B109-E152-4056-80E8-CF4C8FDD247A}"/>
    <hyperlink ref="A33" location="'15'!A1" display="15. Andamento del fattore di emissione di anidride carbonica per kWh elettrico prodotto e consumato" xr:uid="{7CBA8980-24D0-4A86-AF15-6DC9736F7865}"/>
    <hyperlink ref="A34" location="'16'!A1" display="16. Fattori di emissioni di anidride carbonica da produzione termoelettrica lorda per combustibile" xr:uid="{4720F5E6-B695-4F57-92D3-9A470D2E2AC1}"/>
    <hyperlink ref="A21" location="'3'!A1" display="Quota relativa di produzione termoelettrica lorda per combustibile" xr:uid="{0E45E36A-5C43-4772-A038-F1988AC09732}"/>
    <hyperlink ref="A20" location="'2'!A1" display="2. Percentuale della produzione termoelettrica lorda per combustibile" xr:uid="{A508E815-0AFD-47BD-B7FC-F79974FB3DC4}"/>
    <hyperlink ref="A16" r:id="rId1" xr:uid="{292907FB-CDF4-46CB-B95C-E5B298E46DBB}"/>
    <hyperlink ref="A41" location="'23'!A1" display="23. Consumi energetici ed efficienza del parco termoelettrico" xr:uid="{C6D7D6CB-F89C-4149-B51C-DD2E08D5C196}"/>
    <hyperlink ref="A18" location="'0'!A1" display="0. Raggruppamento dei combustibili secondo le categorie utilizzate da Terna e da Eurostat" xr:uid="{B6F9408E-B0F5-4102-BA94-548F84097D10}"/>
    <hyperlink ref="A35" location="'17'!A1" display="17. Fattori di emissione per la produzione elettrica per tipologia di impianto e tipologia di combustibile" xr:uid="{C52887FB-FDA7-4F9E-B50A-43F7F2459A96}"/>
    <hyperlink ref="A36" location="'18'!A1" display="18. Fattori di emissione per produzione di elettricità e calore da centrali cogenerative per tipologia di impianto e tipologia di combustibile" xr:uid="{5FD555F6-9F3D-4DF7-A6A9-FBB23A6394D2}"/>
    <hyperlink ref="A37" location="'19'!A1" display="19. Emissioni e Fattori di emissione di GHG e alti contaminanti per la produzione di energia elettrica e calore" xr:uid="{750DE83C-762D-4C23-B21B-B69DB698B702}"/>
    <hyperlink ref="A38" location="'20'!A1" display="20. Consumo di energia destinata alla produzione elettrica per tipologia di impianto e tipologia di combustibile" xr:uid="{3C89394C-FA77-407B-A83E-2C86FD183B77}"/>
    <hyperlink ref="A39" location="'21'!A1" display="21. Consumo di energia delle centrali cogenerative per tipologia di impianto e tipologia di combustibile" xr:uid="{16EC42D4-3BD7-419A-A60B-11B95205DB29}"/>
    <hyperlink ref="A40" location="'22'!A1" display="22. Produzione di calore delle centrali cogenerative per tipologia di impianto e tipologia di combustibile" xr:uid="{9CD704B3-10B9-451A-B312-C871F57A50B5}"/>
    <hyperlink ref="A42" location="'24'!A1" display="24. Efficienza elettrica e totale per tipologia di impianto e tipologia di combustibile" xr:uid="{554FE183-94F1-4918-AEA6-D556E5D22ACC}"/>
    <hyperlink ref="A13" r:id="rId2" xr:uid="{D817C771-3224-404E-887E-1628935B595B}"/>
    <hyperlink ref="A12" r:id="rId3" xr:uid="{D1511CAC-FA2A-4632-871B-41909D57B4AB}"/>
  </hyperlinks>
  <pageMargins left="0.7" right="0.7" top="0.75" bottom="0.75" header="0.3" footer="0.3"/>
  <pageSetup paperSize="9" orientation="portrait" r:id="rId4"/>
  <drawing r:id="rId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C0A67-E2F0-4065-841A-BDB4CF03DFDB}">
  <dimension ref="A1:P189"/>
  <sheetViews>
    <sheetView zoomScaleNormal="100" workbookViewId="0">
      <selection activeCell="A11" sqref="A11"/>
    </sheetView>
  </sheetViews>
  <sheetFormatPr defaultRowHeight="14.5"/>
  <cols>
    <col min="1" max="1" width="41.26953125" customWidth="1"/>
    <col min="2" max="8" width="10.7265625" style="323" customWidth="1"/>
  </cols>
  <sheetData>
    <row r="1" spans="1:8" ht="15.5">
      <c r="A1" s="8" t="s">
        <v>30</v>
      </c>
      <c r="B1" s="8"/>
    </row>
    <row r="2" spans="1:8" ht="33.65" customHeight="1">
      <c r="A2" s="466" t="s">
        <v>281</v>
      </c>
      <c r="B2" s="466"/>
      <c r="C2" s="466"/>
      <c r="D2" s="466"/>
      <c r="E2" s="466"/>
      <c r="F2" s="466"/>
      <c r="G2" s="466"/>
      <c r="H2" s="466"/>
    </row>
    <row r="3" spans="1:8">
      <c r="B3" s="473" t="s">
        <v>195</v>
      </c>
      <c r="C3" s="473"/>
      <c r="D3" s="473"/>
      <c r="E3" s="473"/>
      <c r="F3" s="473"/>
      <c r="G3" s="473"/>
      <c r="H3" s="473"/>
    </row>
    <row r="4" spans="1:8" ht="29">
      <c r="B4" s="324" t="s">
        <v>34</v>
      </c>
      <c r="C4" s="324" t="s">
        <v>252</v>
      </c>
      <c r="D4" s="324" t="s">
        <v>39</v>
      </c>
      <c r="E4" s="324" t="s">
        <v>85</v>
      </c>
      <c r="F4" s="324" t="s">
        <v>282</v>
      </c>
      <c r="G4" s="324" t="s">
        <v>283</v>
      </c>
      <c r="H4" s="324" t="s">
        <v>118</v>
      </c>
    </row>
    <row r="5" spans="1:8">
      <c r="A5" s="325">
        <v>2022</v>
      </c>
      <c r="B5" s="472" t="s">
        <v>284</v>
      </c>
      <c r="C5" s="472"/>
      <c r="D5" s="472"/>
      <c r="E5" s="472"/>
      <c r="F5" s="472"/>
      <c r="G5" s="472"/>
      <c r="H5" s="472"/>
    </row>
    <row r="6" spans="1:8">
      <c r="A6" s="326" t="s">
        <v>285</v>
      </c>
      <c r="B6" s="327">
        <v>932.31144919788414</v>
      </c>
      <c r="C6" s="327">
        <v>389.89741365949868</v>
      </c>
      <c r="D6" s="327">
        <v>1575.7027808719379</v>
      </c>
      <c r="E6" s="327">
        <v>697.36596169473421</v>
      </c>
      <c r="F6" s="327">
        <v>421.93485798891862</v>
      </c>
      <c r="G6" s="327">
        <v>4.5007791841101108</v>
      </c>
      <c r="H6" s="327">
        <v>523.22175311805279</v>
      </c>
    </row>
    <row r="7" spans="1:8">
      <c r="A7" s="328" t="s">
        <v>286</v>
      </c>
      <c r="B7" s="329">
        <v>0</v>
      </c>
      <c r="C7" s="329">
        <v>571.28601972160141</v>
      </c>
      <c r="D7" s="329">
        <v>1575.7027808719379</v>
      </c>
      <c r="E7" s="329">
        <v>672.03975944608032</v>
      </c>
      <c r="F7" s="329">
        <v>323.08038464145613</v>
      </c>
      <c r="G7" s="329">
        <v>4.4968533025789856</v>
      </c>
      <c r="H7" s="327">
        <v>154.86115450617783</v>
      </c>
    </row>
    <row r="8" spans="1:8">
      <c r="A8" s="328" t="s">
        <v>287</v>
      </c>
      <c r="B8" s="329">
        <v>0</v>
      </c>
      <c r="C8" s="329">
        <v>636.56238456140079</v>
      </c>
      <c r="D8" s="329">
        <v>0</v>
      </c>
      <c r="E8" s="329">
        <v>1080.6637447846965</v>
      </c>
      <c r="F8" s="329">
        <v>499.46680216292611</v>
      </c>
      <c r="G8" s="329">
        <v>4.9290949197739824</v>
      </c>
      <c r="H8" s="327">
        <v>552.23125096744593</v>
      </c>
    </row>
    <row r="9" spans="1:8">
      <c r="A9" s="328" t="s">
        <v>288</v>
      </c>
      <c r="B9" s="329">
        <v>932.31144919788414</v>
      </c>
      <c r="C9" s="329">
        <v>347.00161453647848</v>
      </c>
      <c r="D9" s="329">
        <v>0</v>
      </c>
      <c r="E9" s="329">
        <v>698.47346505331291</v>
      </c>
      <c r="F9" s="329">
        <v>498.76685606165046</v>
      </c>
      <c r="G9" s="329">
        <v>4.1139977821075258</v>
      </c>
      <c r="H9" s="327">
        <v>798.6160483864254</v>
      </c>
    </row>
    <row r="10" spans="1:8">
      <c r="A10" s="328" t="s">
        <v>289</v>
      </c>
      <c r="B10" s="329">
        <v>0</v>
      </c>
      <c r="C10" s="329">
        <v>391.18687954536796</v>
      </c>
      <c r="D10" s="329">
        <v>0</v>
      </c>
      <c r="E10" s="329">
        <v>589.1952504518307</v>
      </c>
      <c r="F10" s="329">
        <v>284.91490248768775</v>
      </c>
      <c r="G10" s="329">
        <v>4.078657272525545</v>
      </c>
      <c r="H10" s="327">
        <v>388.08578833809355</v>
      </c>
    </row>
    <row r="11" spans="1:8">
      <c r="A11" s="328" t="s">
        <v>290</v>
      </c>
      <c r="B11" s="329">
        <v>0</v>
      </c>
      <c r="C11" s="329">
        <v>0</v>
      </c>
      <c r="D11" s="329">
        <v>0</v>
      </c>
      <c r="E11" s="329">
        <v>0</v>
      </c>
      <c r="F11" s="329">
        <v>0</v>
      </c>
      <c r="G11" s="329">
        <v>0</v>
      </c>
      <c r="H11" s="327">
        <v>0</v>
      </c>
    </row>
    <row r="12" spans="1:8">
      <c r="A12" s="328" t="s">
        <v>291</v>
      </c>
      <c r="B12" s="329">
        <v>0</v>
      </c>
      <c r="C12" s="329">
        <v>0</v>
      </c>
      <c r="D12" s="329">
        <v>0</v>
      </c>
      <c r="E12" s="329">
        <v>0</v>
      </c>
      <c r="F12" s="329">
        <v>0</v>
      </c>
      <c r="G12" s="329">
        <v>0</v>
      </c>
      <c r="H12" s="327">
        <v>0</v>
      </c>
    </row>
    <row r="13" spans="1:8">
      <c r="A13" s="326" t="s">
        <v>292</v>
      </c>
      <c r="B13" s="327">
        <v>0</v>
      </c>
      <c r="C13" s="327">
        <v>355.22264890132737</v>
      </c>
      <c r="D13" s="327">
        <v>1585.689437343088</v>
      </c>
      <c r="E13" s="327">
        <v>432.49081155363177</v>
      </c>
      <c r="F13" s="327">
        <v>295.01590211616565</v>
      </c>
      <c r="G13" s="327">
        <v>3.3618281100046463</v>
      </c>
      <c r="H13" s="327">
        <v>349.72166238456646</v>
      </c>
    </row>
    <row r="14" spans="1:8">
      <c r="A14" s="328" t="s">
        <v>293</v>
      </c>
      <c r="B14" s="329">
        <v>0</v>
      </c>
      <c r="C14" s="329">
        <v>332.21427918017019</v>
      </c>
      <c r="D14" s="329">
        <v>1298.631006854599</v>
      </c>
      <c r="E14" s="329">
        <v>425.13619286270529</v>
      </c>
      <c r="F14" s="329">
        <v>287.75152616127872</v>
      </c>
      <c r="G14" s="329">
        <v>3.3605199944814439</v>
      </c>
      <c r="H14" s="327">
        <v>242.69396467240148</v>
      </c>
    </row>
    <row r="15" spans="1:8">
      <c r="A15" s="328" t="s">
        <v>294</v>
      </c>
      <c r="B15" s="329">
        <v>0</v>
      </c>
      <c r="C15" s="329">
        <v>317.07346170379071</v>
      </c>
      <c r="D15" s="329">
        <v>0</v>
      </c>
      <c r="E15" s="329">
        <v>367.66237182392314</v>
      </c>
      <c r="F15" s="329">
        <v>367.65589951217015</v>
      </c>
      <c r="G15" s="329">
        <v>2.8295061838393716</v>
      </c>
      <c r="H15" s="327">
        <v>320.81857854889182</v>
      </c>
    </row>
    <row r="16" spans="1:8">
      <c r="A16" s="328" t="s">
        <v>295</v>
      </c>
      <c r="B16" s="329">
        <v>0</v>
      </c>
      <c r="C16" s="329">
        <v>361.25872671268019</v>
      </c>
      <c r="D16" s="329">
        <v>1508.853717934421</v>
      </c>
      <c r="E16" s="329">
        <v>462.90875342210217</v>
      </c>
      <c r="F16" s="329">
        <v>218.4200228664987</v>
      </c>
      <c r="G16" s="329">
        <v>3.5168337868632831</v>
      </c>
      <c r="H16" s="327">
        <v>359.02228146096604</v>
      </c>
    </row>
    <row r="17" spans="1:8">
      <c r="A17" s="328" t="s">
        <v>296</v>
      </c>
      <c r="B17" s="329">
        <v>0</v>
      </c>
      <c r="C17" s="329">
        <v>279.01522010946724</v>
      </c>
      <c r="D17" s="329">
        <v>0</v>
      </c>
      <c r="E17" s="329">
        <v>358.23694864493672</v>
      </c>
      <c r="F17" s="329">
        <v>209.79963404026142</v>
      </c>
      <c r="G17" s="329">
        <v>0</v>
      </c>
      <c r="H17" s="327">
        <v>254.3194256569104</v>
      </c>
    </row>
    <row r="18" spans="1:8">
      <c r="A18" s="328" t="s">
        <v>297</v>
      </c>
      <c r="B18" s="329">
        <v>0</v>
      </c>
      <c r="C18" s="329">
        <v>521.9163502850023</v>
      </c>
      <c r="D18" s="329">
        <v>1715.2062201073343</v>
      </c>
      <c r="E18" s="329">
        <v>449.65646669676039</v>
      </c>
      <c r="F18" s="329">
        <v>451.75994947071575</v>
      </c>
      <c r="G18" s="329">
        <v>5.1134998864389347</v>
      </c>
      <c r="H18" s="327">
        <v>622.87749428413758</v>
      </c>
    </row>
    <row r="19" spans="1:8">
      <c r="A19" s="328" t="s">
        <v>298</v>
      </c>
      <c r="B19" s="329">
        <v>0</v>
      </c>
      <c r="C19" s="329">
        <v>422.88244297841135</v>
      </c>
      <c r="D19" s="329">
        <v>0</v>
      </c>
      <c r="E19" s="329">
        <v>0</v>
      </c>
      <c r="F19" s="329">
        <v>0</v>
      </c>
      <c r="G19" s="329">
        <v>0</v>
      </c>
      <c r="H19" s="327">
        <v>384.4385845258285</v>
      </c>
    </row>
    <row r="20" spans="1:8">
      <c r="A20" s="330" t="s">
        <v>118</v>
      </c>
      <c r="B20" s="331">
        <v>932.31062438875733</v>
      </c>
      <c r="C20" s="331">
        <v>369.56078547373744</v>
      </c>
      <c r="D20" s="331">
        <v>1585.5805471198173</v>
      </c>
      <c r="E20" s="331">
        <v>578.84442979447294</v>
      </c>
      <c r="F20" s="331">
        <v>338.14609119727646</v>
      </c>
      <c r="G20" s="331">
        <v>3.711948249148163</v>
      </c>
      <c r="H20" s="331">
        <v>431.06686533552443</v>
      </c>
    </row>
    <row r="21" spans="1:8" ht="15.5">
      <c r="A21" s="301"/>
      <c r="B21" s="301"/>
      <c r="C21" s="301"/>
      <c r="D21" s="301"/>
      <c r="E21" s="301"/>
      <c r="F21" s="301"/>
      <c r="G21" s="301"/>
      <c r="H21" s="301"/>
    </row>
    <row r="22" spans="1:8" ht="15.5">
      <c r="A22" s="301"/>
      <c r="B22" s="301"/>
      <c r="C22" s="301"/>
      <c r="D22" s="301"/>
      <c r="E22" s="301"/>
      <c r="F22" s="301"/>
      <c r="G22" s="301"/>
      <c r="H22" s="301"/>
    </row>
    <row r="23" spans="1:8">
      <c r="B23" s="473" t="s">
        <v>195</v>
      </c>
      <c r="C23" s="473"/>
      <c r="D23" s="473"/>
      <c r="E23" s="473"/>
      <c r="F23" s="473"/>
      <c r="G23" s="473"/>
      <c r="H23" s="473"/>
    </row>
    <row r="24" spans="1:8" ht="29">
      <c r="B24" s="324" t="s">
        <v>34</v>
      </c>
      <c r="C24" s="324" t="s">
        <v>252</v>
      </c>
      <c r="D24" s="324" t="s">
        <v>39</v>
      </c>
      <c r="E24" s="324" t="s">
        <v>85</v>
      </c>
      <c r="F24" s="324" t="s">
        <v>282</v>
      </c>
      <c r="G24" s="324" t="s">
        <v>283</v>
      </c>
      <c r="H24" s="324" t="s">
        <v>118</v>
      </c>
    </row>
    <row r="25" spans="1:8">
      <c r="A25" s="325">
        <v>2021</v>
      </c>
      <c r="B25" s="472" t="s">
        <v>284</v>
      </c>
      <c r="C25" s="472"/>
      <c r="D25" s="472"/>
      <c r="E25" s="472"/>
      <c r="F25" s="472"/>
      <c r="G25" s="472"/>
      <c r="H25" s="472"/>
    </row>
    <row r="26" spans="1:8">
      <c r="A26" s="326" t="s">
        <v>285</v>
      </c>
      <c r="B26" s="327">
        <v>934.77437927126357</v>
      </c>
      <c r="C26" s="327">
        <v>395.57126085849922</v>
      </c>
      <c r="D26" s="327">
        <v>1638.6040388191659</v>
      </c>
      <c r="E26" s="327">
        <v>727.83454235718477</v>
      </c>
      <c r="F26" s="327">
        <v>299.86326361209768</v>
      </c>
      <c r="G26" s="327">
        <v>7.0138113195925982</v>
      </c>
      <c r="H26" s="327">
        <v>470.1908351030998</v>
      </c>
    </row>
    <row r="27" spans="1:8">
      <c r="A27" s="328" t="s">
        <v>286</v>
      </c>
      <c r="B27" s="329">
        <v>0</v>
      </c>
      <c r="C27" s="329">
        <v>556.19971951947366</v>
      </c>
      <c r="D27" s="329">
        <v>1638.6040388191659</v>
      </c>
      <c r="E27" s="329">
        <v>669.19440440473204</v>
      </c>
      <c r="F27" s="329">
        <v>232.82210755533984</v>
      </c>
      <c r="G27" s="329">
        <v>7.0141739256778051</v>
      </c>
      <c r="H27" s="327">
        <v>140.56192064890118</v>
      </c>
    </row>
    <row r="28" spans="1:8">
      <c r="A28" s="328" t="s">
        <v>287</v>
      </c>
      <c r="B28" s="329">
        <v>0</v>
      </c>
      <c r="C28" s="329">
        <v>572.69791252510015</v>
      </c>
      <c r="D28" s="329">
        <v>0</v>
      </c>
      <c r="E28" s="329">
        <v>1049.1708468679717</v>
      </c>
      <c r="F28" s="329">
        <v>350.55812210899057</v>
      </c>
      <c r="G28" s="329">
        <v>7.520255355573414</v>
      </c>
      <c r="H28" s="327">
        <v>564.84015140610882</v>
      </c>
    </row>
    <row r="29" spans="1:8">
      <c r="A29" s="328" t="s">
        <v>288</v>
      </c>
      <c r="B29" s="329">
        <v>934.77437927126357</v>
      </c>
      <c r="C29" s="329">
        <v>584.16474170631568</v>
      </c>
      <c r="D29" s="329">
        <v>0</v>
      </c>
      <c r="E29" s="329">
        <v>733.73064384622228</v>
      </c>
      <c r="F29" s="329">
        <v>359.11736872182632</v>
      </c>
      <c r="G29" s="329">
        <v>6.4858707899369223</v>
      </c>
      <c r="H29" s="327">
        <v>785.00004857100009</v>
      </c>
    </row>
    <row r="30" spans="1:8">
      <c r="A30" s="328" t="s">
        <v>289</v>
      </c>
      <c r="B30" s="329">
        <v>0</v>
      </c>
      <c r="C30" s="329">
        <v>391.62731907682303</v>
      </c>
      <c r="D30" s="329">
        <v>0</v>
      </c>
      <c r="E30" s="329">
        <v>569.43740683667704</v>
      </c>
      <c r="F30" s="329">
        <v>205.1304273373419</v>
      </c>
      <c r="G30" s="329">
        <v>6.4528966457794192</v>
      </c>
      <c r="H30" s="327">
        <v>385.6801395652858</v>
      </c>
    </row>
    <row r="31" spans="1:8">
      <c r="A31" s="328" t="s">
        <v>290</v>
      </c>
      <c r="B31" s="329">
        <v>0</v>
      </c>
      <c r="C31" s="329">
        <v>0</v>
      </c>
      <c r="D31" s="329">
        <v>0</v>
      </c>
      <c r="E31" s="329">
        <v>0</v>
      </c>
      <c r="F31" s="329">
        <v>0</v>
      </c>
      <c r="G31" s="329">
        <v>0</v>
      </c>
      <c r="H31" s="327">
        <v>0</v>
      </c>
    </row>
    <row r="32" spans="1:8">
      <c r="A32" s="328" t="s">
        <v>291</v>
      </c>
      <c r="B32" s="329">
        <v>0</v>
      </c>
      <c r="C32" s="329">
        <v>0</v>
      </c>
      <c r="D32" s="329">
        <v>0</v>
      </c>
      <c r="E32" s="329">
        <v>0</v>
      </c>
      <c r="F32" s="329">
        <v>0</v>
      </c>
      <c r="G32" s="329">
        <v>0</v>
      </c>
      <c r="H32" s="327">
        <v>0</v>
      </c>
    </row>
    <row r="33" spans="1:10">
      <c r="A33" s="326" t="s">
        <v>292</v>
      </c>
      <c r="B33" s="327">
        <v>0</v>
      </c>
      <c r="C33" s="327">
        <v>355.60855987416397</v>
      </c>
      <c r="D33" s="327">
        <v>1725.4725695225693</v>
      </c>
      <c r="E33" s="327">
        <v>441.77934007031922</v>
      </c>
      <c r="F33" s="327">
        <v>227.98459967201853</v>
      </c>
      <c r="G33" s="327">
        <v>5.322464156838838</v>
      </c>
      <c r="H33" s="327">
        <v>351.74586387000284</v>
      </c>
    </row>
    <row r="34" spans="1:10">
      <c r="A34" s="328" t="s">
        <v>293</v>
      </c>
      <c r="B34" s="329">
        <v>0</v>
      </c>
      <c r="C34" s="329">
        <v>336.10680431675354</v>
      </c>
      <c r="D34" s="329">
        <v>1323.480895871335</v>
      </c>
      <c r="E34" s="329">
        <v>458.50256387516157</v>
      </c>
      <c r="F34" s="329">
        <v>195.96169876755496</v>
      </c>
      <c r="G34" s="329">
        <v>5.3217401353328597</v>
      </c>
      <c r="H34" s="327">
        <v>238.63383683391984</v>
      </c>
    </row>
    <row r="35" spans="1:10">
      <c r="A35" s="328" t="s">
        <v>294</v>
      </c>
      <c r="B35" s="329">
        <v>0</v>
      </c>
      <c r="C35" s="329">
        <v>320.36916630784032</v>
      </c>
      <c r="D35" s="329">
        <v>0</v>
      </c>
      <c r="E35" s="329">
        <v>372.66514736311427</v>
      </c>
      <c r="F35" s="329">
        <v>246.70769648761831</v>
      </c>
      <c r="G35" s="329">
        <v>4.2285755735895121</v>
      </c>
      <c r="H35" s="327">
        <v>321.62344808100522</v>
      </c>
    </row>
    <row r="36" spans="1:10">
      <c r="A36" s="328" t="s">
        <v>295</v>
      </c>
      <c r="B36" s="329">
        <v>0</v>
      </c>
      <c r="C36" s="329">
        <v>362.1411868965543</v>
      </c>
      <c r="D36" s="329">
        <v>1597.0353753773152</v>
      </c>
      <c r="E36" s="329">
        <v>467.43078000704526</v>
      </c>
      <c r="F36" s="329">
        <v>149.48207474614981</v>
      </c>
      <c r="G36" s="329">
        <v>5.5525591444353903</v>
      </c>
      <c r="H36" s="327">
        <v>370.12554190124871</v>
      </c>
    </row>
    <row r="37" spans="1:10">
      <c r="A37" s="328" t="s">
        <v>296</v>
      </c>
      <c r="B37" s="329">
        <v>0</v>
      </c>
      <c r="C37" s="329">
        <v>296.79196140972863</v>
      </c>
      <c r="D37" s="329">
        <v>0</v>
      </c>
      <c r="E37" s="329">
        <v>335.26506088939675</v>
      </c>
      <c r="F37" s="329">
        <v>151.54901355667982</v>
      </c>
      <c r="G37" s="329">
        <v>0</v>
      </c>
      <c r="H37" s="327">
        <v>234.33766281864501</v>
      </c>
    </row>
    <row r="38" spans="1:10">
      <c r="A38" s="328" t="s">
        <v>297</v>
      </c>
      <c r="B38" s="329">
        <v>0</v>
      </c>
      <c r="C38" s="329">
        <v>526.77209156972128</v>
      </c>
      <c r="D38" s="329">
        <v>1945.1956220212899</v>
      </c>
      <c r="E38" s="329">
        <v>463.98603520025546</v>
      </c>
      <c r="F38" s="329">
        <v>324.32389874457147</v>
      </c>
      <c r="G38" s="329">
        <v>7.2629136653007187</v>
      </c>
      <c r="H38" s="327">
        <v>593.68135075181829</v>
      </c>
    </row>
    <row r="39" spans="1:10">
      <c r="A39" s="328" t="s">
        <v>298</v>
      </c>
      <c r="B39" s="329">
        <v>0</v>
      </c>
      <c r="C39" s="329">
        <v>429.01152237680657</v>
      </c>
      <c r="D39" s="329">
        <v>0</v>
      </c>
      <c r="E39" s="329">
        <v>0</v>
      </c>
      <c r="F39" s="329">
        <v>0</v>
      </c>
      <c r="G39" s="329">
        <v>0</v>
      </c>
      <c r="H39" s="327">
        <v>413.83748139241789</v>
      </c>
    </row>
    <row r="40" spans="1:10">
      <c r="A40" s="330" t="s">
        <v>118</v>
      </c>
      <c r="B40" s="331">
        <v>934.7730459668669</v>
      </c>
      <c r="C40" s="331">
        <v>372.62501692124135</v>
      </c>
      <c r="D40" s="331">
        <v>1724.3436998301402</v>
      </c>
      <c r="E40" s="331">
        <v>589.96170462468172</v>
      </c>
      <c r="F40" s="331">
        <v>260.009191916323</v>
      </c>
      <c r="G40" s="331">
        <v>5.8501186972239587</v>
      </c>
      <c r="H40" s="331">
        <v>406.57011778733494</v>
      </c>
    </row>
    <row r="41" spans="1:10" ht="15.5">
      <c r="A41" s="301"/>
      <c r="B41" s="301"/>
      <c r="C41" s="301"/>
      <c r="D41" s="301"/>
      <c r="E41" s="301"/>
      <c r="F41" s="301"/>
      <c r="G41" s="301"/>
      <c r="H41" s="301"/>
    </row>
    <row r="42" spans="1:10" ht="15.5">
      <c r="A42" s="301"/>
      <c r="B42" s="301"/>
      <c r="C42" s="301"/>
      <c r="D42" s="301"/>
      <c r="E42" s="301"/>
      <c r="F42" s="301"/>
      <c r="G42" s="301"/>
      <c r="H42" s="301"/>
    </row>
    <row r="43" spans="1:10">
      <c r="B43" s="473" t="s">
        <v>195</v>
      </c>
      <c r="C43" s="473"/>
      <c r="D43" s="473"/>
      <c r="E43" s="473"/>
      <c r="F43" s="473"/>
      <c r="G43" s="473"/>
      <c r="H43" s="473"/>
    </row>
    <row r="44" spans="1:10" ht="29">
      <c r="B44" s="324" t="s">
        <v>34</v>
      </c>
      <c r="C44" s="324" t="s">
        <v>252</v>
      </c>
      <c r="D44" s="324" t="s">
        <v>39</v>
      </c>
      <c r="E44" s="324" t="s">
        <v>85</v>
      </c>
      <c r="F44" s="324" t="s">
        <v>282</v>
      </c>
      <c r="G44" s="324" t="s">
        <v>283</v>
      </c>
      <c r="H44" s="324" t="s">
        <v>118</v>
      </c>
    </row>
    <row r="45" spans="1:10">
      <c r="A45" s="325">
        <v>2020</v>
      </c>
      <c r="B45" s="472" t="s">
        <v>284</v>
      </c>
      <c r="C45" s="472"/>
      <c r="D45" s="472"/>
      <c r="E45" s="472"/>
      <c r="F45" s="472"/>
      <c r="G45" s="472"/>
      <c r="H45" s="472"/>
    </row>
    <row r="46" spans="1:10">
      <c r="A46" s="326" t="s">
        <v>285</v>
      </c>
      <c r="B46" s="327">
        <v>930.07391538771458</v>
      </c>
      <c r="C46" s="327">
        <v>394.7209409094703</v>
      </c>
      <c r="D46" s="327">
        <v>1526.3194466769428</v>
      </c>
      <c r="E46" s="327">
        <v>724.43436127759696</v>
      </c>
      <c r="F46" s="327">
        <v>370.64303860314641</v>
      </c>
      <c r="G46" s="327">
        <v>11.242463870456785</v>
      </c>
      <c r="H46" s="327">
        <v>472.51014443659301</v>
      </c>
      <c r="J46" s="332"/>
    </row>
    <row r="47" spans="1:10">
      <c r="A47" s="328" t="s">
        <v>286</v>
      </c>
      <c r="B47" s="329">
        <v>0</v>
      </c>
      <c r="C47" s="329">
        <v>595.15610356882848</v>
      </c>
      <c r="D47" s="329">
        <v>1526.3194466769428</v>
      </c>
      <c r="E47" s="329">
        <v>639.45730833649282</v>
      </c>
      <c r="F47" s="329">
        <v>286.38697028736493</v>
      </c>
      <c r="G47" s="329">
        <v>11.24818098488136</v>
      </c>
      <c r="H47" s="327">
        <v>157.53351031956555</v>
      </c>
    </row>
    <row r="48" spans="1:10">
      <c r="A48" s="328" t="s">
        <v>287</v>
      </c>
      <c r="B48" s="329">
        <v>0</v>
      </c>
      <c r="C48" s="329">
        <v>426.3770353809565</v>
      </c>
      <c r="D48" s="329">
        <v>0</v>
      </c>
      <c r="E48" s="329">
        <v>1039.4883381726797</v>
      </c>
      <c r="F48" s="329">
        <v>441.8749289163585</v>
      </c>
      <c r="G48" s="329">
        <v>12.953880792473111</v>
      </c>
      <c r="H48" s="327">
        <v>429.63836462042758</v>
      </c>
    </row>
    <row r="49" spans="1:10">
      <c r="A49" s="328" t="s">
        <v>288</v>
      </c>
      <c r="B49" s="329">
        <v>930.07391538771458</v>
      </c>
      <c r="C49" s="329">
        <v>573.6172310590897</v>
      </c>
      <c r="D49" s="329">
        <v>0</v>
      </c>
      <c r="E49" s="329">
        <v>741.29929860103107</v>
      </c>
      <c r="F49" s="329">
        <v>445.24146930696713</v>
      </c>
      <c r="G49" s="329">
        <v>10.409142415559913</v>
      </c>
      <c r="H49" s="327">
        <v>804.56127133145492</v>
      </c>
    </row>
    <row r="50" spans="1:10">
      <c r="A50" s="328" t="s">
        <v>289</v>
      </c>
      <c r="B50" s="329">
        <v>0</v>
      </c>
      <c r="C50" s="329">
        <v>391.69481862468371</v>
      </c>
      <c r="D50" s="329">
        <v>0</v>
      </c>
      <c r="E50" s="329">
        <v>550.53908682991323</v>
      </c>
      <c r="F50" s="329">
        <v>252.91959816896141</v>
      </c>
      <c r="G50" s="329">
        <v>10.353897077662204</v>
      </c>
      <c r="H50" s="327">
        <v>387.4932279081703</v>
      </c>
      <c r="J50" s="332"/>
    </row>
    <row r="51" spans="1:10">
      <c r="A51" s="328" t="s">
        <v>290</v>
      </c>
      <c r="B51" s="329">
        <v>0</v>
      </c>
      <c r="C51" s="329">
        <v>0</v>
      </c>
      <c r="D51" s="329">
        <v>0</v>
      </c>
      <c r="E51" s="329">
        <v>0</v>
      </c>
      <c r="F51" s="329">
        <v>0</v>
      </c>
      <c r="G51" s="329">
        <v>0</v>
      </c>
      <c r="H51" s="327">
        <v>0</v>
      </c>
    </row>
    <row r="52" spans="1:10">
      <c r="A52" s="328" t="s">
        <v>291</v>
      </c>
      <c r="B52" s="329">
        <v>0</v>
      </c>
      <c r="C52" s="329">
        <v>0</v>
      </c>
      <c r="D52" s="329">
        <v>0</v>
      </c>
      <c r="E52" s="329">
        <v>0</v>
      </c>
      <c r="F52" s="329">
        <v>0</v>
      </c>
      <c r="G52" s="329">
        <v>0</v>
      </c>
      <c r="H52" s="327">
        <v>0</v>
      </c>
    </row>
    <row r="53" spans="1:10">
      <c r="A53" s="326" t="s">
        <v>292</v>
      </c>
      <c r="B53" s="327">
        <v>413.22744665494542</v>
      </c>
      <c r="C53" s="327">
        <v>355.11361394123804</v>
      </c>
      <c r="D53" s="327">
        <v>1362.5202530049664</v>
      </c>
      <c r="E53" s="327">
        <v>402.79727014563446</v>
      </c>
      <c r="F53" s="327">
        <v>269.17190543098604</v>
      </c>
      <c r="G53" s="327">
        <v>8.464861153524355</v>
      </c>
      <c r="H53" s="327">
        <v>342.64731998473525</v>
      </c>
      <c r="J53" s="332"/>
    </row>
    <row r="54" spans="1:10">
      <c r="A54" s="328" t="s">
        <v>293</v>
      </c>
      <c r="B54" s="329">
        <v>0</v>
      </c>
      <c r="C54" s="329">
        <v>340.16364514708312</v>
      </c>
      <c r="D54" s="329">
        <v>1076.1621986741932</v>
      </c>
      <c r="E54" s="329">
        <v>416.72423114855019</v>
      </c>
      <c r="F54" s="329">
        <v>246.48356506926837</v>
      </c>
      <c r="G54" s="329">
        <v>8.4628951992052226</v>
      </c>
      <c r="H54" s="327">
        <v>237.36999367467769</v>
      </c>
    </row>
    <row r="55" spans="1:10">
      <c r="A55" s="328" t="s">
        <v>294</v>
      </c>
      <c r="B55" s="329">
        <v>0</v>
      </c>
      <c r="C55" s="329">
        <v>344.50615976598203</v>
      </c>
      <c r="D55" s="329">
        <v>0</v>
      </c>
      <c r="E55" s="329">
        <v>348.47057739558136</v>
      </c>
      <c r="F55" s="329">
        <v>306.22315435359832</v>
      </c>
      <c r="G55" s="329">
        <v>7.802253033511791</v>
      </c>
      <c r="H55" s="327">
        <v>344.19600964882056</v>
      </c>
    </row>
    <row r="56" spans="1:10">
      <c r="A56" s="328" t="s">
        <v>295</v>
      </c>
      <c r="B56" s="329">
        <v>0</v>
      </c>
      <c r="C56" s="329">
        <v>356.66520069889907</v>
      </c>
      <c r="D56" s="329">
        <v>1310.4112884140084</v>
      </c>
      <c r="E56" s="329">
        <v>436.37912946794557</v>
      </c>
      <c r="F56" s="329">
        <v>198.85692013154022</v>
      </c>
      <c r="G56" s="329">
        <v>8.8772352334380358</v>
      </c>
      <c r="H56" s="327">
        <v>355.83095812461903</v>
      </c>
      <c r="J56" s="332"/>
    </row>
    <row r="57" spans="1:10">
      <c r="A57" s="328" t="s">
        <v>296</v>
      </c>
      <c r="B57" s="329">
        <v>0</v>
      </c>
      <c r="C57" s="329">
        <v>285.50586114387522</v>
      </c>
      <c r="D57" s="329">
        <v>0</v>
      </c>
      <c r="E57" s="329">
        <v>351.70151958507103</v>
      </c>
      <c r="F57" s="329">
        <v>196.44753338139867</v>
      </c>
      <c r="G57" s="329">
        <v>0</v>
      </c>
      <c r="H57" s="327">
        <v>251.15688124726265</v>
      </c>
    </row>
    <row r="58" spans="1:10">
      <c r="A58" s="328" t="s">
        <v>297</v>
      </c>
      <c r="B58" s="329">
        <v>413.28261720857091</v>
      </c>
      <c r="C58" s="329">
        <v>513.05362717417927</v>
      </c>
      <c r="D58" s="329">
        <v>1501.54310064677</v>
      </c>
      <c r="E58" s="329">
        <v>330.29652757970217</v>
      </c>
      <c r="F58" s="329">
        <v>405.33806408887051</v>
      </c>
      <c r="G58" s="329">
        <v>13.472956779803662</v>
      </c>
      <c r="H58" s="327">
        <v>536.3803721277784</v>
      </c>
    </row>
    <row r="59" spans="1:10">
      <c r="A59" s="328" t="s">
        <v>298</v>
      </c>
      <c r="B59" s="329">
        <v>0</v>
      </c>
      <c r="C59" s="329">
        <v>0</v>
      </c>
      <c r="D59" s="329">
        <v>0</v>
      </c>
      <c r="E59" s="329">
        <v>0</v>
      </c>
      <c r="F59" s="329">
        <v>0</v>
      </c>
      <c r="G59" s="329">
        <v>0</v>
      </c>
      <c r="H59" s="327">
        <v>0</v>
      </c>
    </row>
    <row r="60" spans="1:10">
      <c r="A60" s="330" t="s">
        <v>118</v>
      </c>
      <c r="B60" s="331">
        <v>927.18016449752702</v>
      </c>
      <c r="C60" s="331">
        <v>371.67292544404057</v>
      </c>
      <c r="D60" s="331">
        <v>1365.2042195168613</v>
      </c>
      <c r="E60" s="331">
        <v>509.28968891458578</v>
      </c>
      <c r="F60" s="331">
        <v>304.99381475962775</v>
      </c>
      <c r="G60" s="331">
        <v>9.4069552328060375</v>
      </c>
      <c r="H60" s="331">
        <v>400.36028503655848</v>
      </c>
      <c r="J60" s="332"/>
    </row>
    <row r="61" spans="1:10" ht="15.5">
      <c r="A61" s="301"/>
      <c r="B61" s="333"/>
      <c r="C61" s="333"/>
      <c r="D61" s="333"/>
      <c r="E61" s="333"/>
      <c r="F61" s="333"/>
      <c r="G61" s="333"/>
      <c r="H61" s="333"/>
    </row>
    <row r="62" spans="1:10" ht="15.5">
      <c r="A62" s="301"/>
      <c r="B62" s="301"/>
      <c r="C62" s="301"/>
      <c r="D62" s="301"/>
      <c r="E62" s="301"/>
      <c r="F62" s="301"/>
      <c r="G62" s="301"/>
      <c r="H62" s="301"/>
    </row>
    <row r="63" spans="1:10">
      <c r="B63" s="473" t="s">
        <v>195</v>
      </c>
      <c r="C63" s="473"/>
      <c r="D63" s="473"/>
      <c r="E63" s="473"/>
      <c r="F63" s="473"/>
      <c r="G63" s="473"/>
      <c r="H63" s="473"/>
    </row>
    <row r="64" spans="1:10" ht="29">
      <c r="B64" s="324" t="s">
        <v>34</v>
      </c>
      <c r="C64" s="324" t="s">
        <v>252</v>
      </c>
      <c r="D64" s="324" t="s">
        <v>39</v>
      </c>
      <c r="E64" s="324" t="s">
        <v>85</v>
      </c>
      <c r="F64" s="324" t="s">
        <v>282</v>
      </c>
      <c r="G64" s="324" t="s">
        <v>283</v>
      </c>
      <c r="H64" s="324" t="s">
        <v>118</v>
      </c>
    </row>
    <row r="65" spans="1:8">
      <c r="A65" s="325">
        <v>2019</v>
      </c>
      <c r="B65" s="472" t="s">
        <v>284</v>
      </c>
      <c r="C65" s="472"/>
      <c r="D65" s="472"/>
      <c r="E65" s="472"/>
      <c r="F65" s="472"/>
      <c r="G65" s="472"/>
      <c r="H65" s="472"/>
    </row>
    <row r="66" spans="1:8">
      <c r="A66" s="326" t="s">
        <v>285</v>
      </c>
      <c r="B66" s="327">
        <v>912.46231327241162</v>
      </c>
      <c r="C66" s="327">
        <v>391.14377859683987</v>
      </c>
      <c r="D66" s="327">
        <v>1503.626889865124</v>
      </c>
      <c r="E66" s="327">
        <v>715.6998725232246</v>
      </c>
      <c r="F66" s="327">
        <v>383.95427167997184</v>
      </c>
      <c r="G66" s="327">
        <v>10.624239771709188</v>
      </c>
      <c r="H66" s="327">
        <v>493.71776437132706</v>
      </c>
    </row>
    <row r="67" spans="1:8">
      <c r="A67" s="328" t="s">
        <v>286</v>
      </c>
      <c r="B67" s="329">
        <v>0</v>
      </c>
      <c r="C67" s="329">
        <v>584.52640655345806</v>
      </c>
      <c r="D67" s="329">
        <v>1503.626889865124</v>
      </c>
      <c r="E67" s="329">
        <v>634.04065092225142</v>
      </c>
      <c r="F67" s="329">
        <v>291.56730186634184</v>
      </c>
      <c r="G67" s="329">
        <v>10.610202863175491</v>
      </c>
      <c r="H67" s="329">
        <v>157.67467485751877</v>
      </c>
    </row>
    <row r="68" spans="1:8">
      <c r="A68" s="328" t="s">
        <v>287</v>
      </c>
      <c r="B68" s="329">
        <v>0</v>
      </c>
      <c r="C68" s="329">
        <v>424.56413169146646</v>
      </c>
      <c r="D68" s="329">
        <v>0</v>
      </c>
      <c r="E68" s="329">
        <v>1057.7826773353602</v>
      </c>
      <c r="F68" s="329">
        <v>441.52581947750662</v>
      </c>
      <c r="G68" s="329">
        <v>12.135292165857743</v>
      </c>
      <c r="H68" s="329">
        <v>417.17564962466327</v>
      </c>
    </row>
    <row r="69" spans="1:8">
      <c r="A69" s="328" t="s">
        <v>288</v>
      </c>
      <c r="B69" s="329">
        <v>912.46231327241162</v>
      </c>
      <c r="C69" s="329">
        <v>546.64364398686371</v>
      </c>
      <c r="D69" s="329">
        <v>0</v>
      </c>
      <c r="E69" s="329">
        <v>728.5847032389612</v>
      </c>
      <c r="F69" s="329">
        <v>464.68959588443994</v>
      </c>
      <c r="G69" s="329">
        <v>9.7135962126534316</v>
      </c>
      <c r="H69" s="329">
        <v>822.98801145626055</v>
      </c>
    </row>
    <row r="70" spans="1:8">
      <c r="A70" s="328" t="s">
        <v>289</v>
      </c>
      <c r="B70" s="329">
        <v>0</v>
      </c>
      <c r="C70" s="329">
        <v>388.87579744427848</v>
      </c>
      <c r="D70" s="329">
        <v>0</v>
      </c>
      <c r="E70" s="329">
        <v>547.86036827262512</v>
      </c>
      <c r="F70" s="329">
        <v>259.75077758646961</v>
      </c>
      <c r="G70" s="329">
        <v>9.647101461059691</v>
      </c>
      <c r="H70" s="329">
        <v>385.05279838569669</v>
      </c>
    </row>
    <row r="71" spans="1:8">
      <c r="A71" s="328" t="s">
        <v>290</v>
      </c>
      <c r="B71" s="329">
        <v>0</v>
      </c>
      <c r="C71" s="329">
        <v>0</v>
      </c>
      <c r="D71" s="329">
        <v>0</v>
      </c>
      <c r="E71" s="329">
        <v>0</v>
      </c>
      <c r="F71" s="329">
        <v>0</v>
      </c>
      <c r="G71" s="329">
        <v>0</v>
      </c>
      <c r="H71" s="329">
        <v>0</v>
      </c>
    </row>
    <row r="72" spans="1:8">
      <c r="A72" s="328" t="s">
        <v>291</v>
      </c>
      <c r="B72" s="329">
        <v>0</v>
      </c>
      <c r="C72" s="329">
        <v>0</v>
      </c>
      <c r="D72" s="329">
        <v>0</v>
      </c>
      <c r="E72" s="329">
        <v>0</v>
      </c>
      <c r="F72" s="329">
        <v>0</v>
      </c>
      <c r="G72" s="329">
        <v>0</v>
      </c>
      <c r="H72" s="329">
        <v>0</v>
      </c>
    </row>
    <row r="73" spans="1:8">
      <c r="A73" s="326" t="s">
        <v>292</v>
      </c>
      <c r="B73" s="327">
        <v>423.34435860260521</v>
      </c>
      <c r="C73" s="327">
        <v>354.60013543904597</v>
      </c>
      <c r="D73" s="327">
        <v>1398.3060190919557</v>
      </c>
      <c r="E73" s="327">
        <v>416.85087204587705</v>
      </c>
      <c r="F73" s="327">
        <v>277.64724500165255</v>
      </c>
      <c r="G73" s="327">
        <v>7.8813806546921858</v>
      </c>
      <c r="H73" s="327">
        <v>352.67077605677201</v>
      </c>
    </row>
    <row r="74" spans="1:8">
      <c r="A74" s="328" t="s">
        <v>293</v>
      </c>
      <c r="B74" s="329">
        <v>0</v>
      </c>
      <c r="C74" s="329">
        <v>330.26146207066057</v>
      </c>
      <c r="D74" s="329">
        <v>1109.9433389746557</v>
      </c>
      <c r="E74" s="329">
        <v>448.63260494234868</v>
      </c>
      <c r="F74" s="329">
        <v>251.67039046777194</v>
      </c>
      <c r="G74" s="329">
        <v>7.8796280638583154</v>
      </c>
      <c r="H74" s="329">
        <v>231.92964602377239</v>
      </c>
    </row>
    <row r="75" spans="1:8">
      <c r="A75" s="328" t="s">
        <v>294</v>
      </c>
      <c r="B75" s="329">
        <v>0</v>
      </c>
      <c r="C75" s="329">
        <v>340.13638950798935</v>
      </c>
      <c r="D75" s="329">
        <v>0</v>
      </c>
      <c r="E75" s="329">
        <v>370.54845133045893</v>
      </c>
      <c r="F75" s="329">
        <v>311.63359654444116</v>
      </c>
      <c r="G75" s="329">
        <v>6.8307269822667225</v>
      </c>
      <c r="H75" s="329">
        <v>342.11300472475443</v>
      </c>
    </row>
    <row r="76" spans="1:8">
      <c r="A76" s="328" t="s">
        <v>295</v>
      </c>
      <c r="B76" s="329">
        <v>0</v>
      </c>
      <c r="C76" s="329">
        <v>358.03830474525193</v>
      </c>
      <c r="D76" s="329">
        <v>1363.5873097141159</v>
      </c>
      <c r="E76" s="329">
        <v>434.11310080029205</v>
      </c>
      <c r="F76" s="329">
        <v>211.84081562852458</v>
      </c>
      <c r="G76" s="329">
        <v>8.0855472946002234</v>
      </c>
      <c r="H76" s="329">
        <v>367.03894746673308</v>
      </c>
    </row>
    <row r="77" spans="1:8">
      <c r="A77" s="328" t="s">
        <v>296</v>
      </c>
      <c r="B77" s="329">
        <v>478.66875450356019</v>
      </c>
      <c r="C77" s="329">
        <v>286.48839190987019</v>
      </c>
      <c r="D77" s="329">
        <v>0</v>
      </c>
      <c r="E77" s="329">
        <v>321.70403647469237</v>
      </c>
      <c r="F77" s="329">
        <v>202.88505323863464</v>
      </c>
      <c r="G77" s="329">
        <v>0</v>
      </c>
      <c r="H77" s="329">
        <v>256.00904559184681</v>
      </c>
    </row>
    <row r="78" spans="1:8">
      <c r="A78" s="328" t="s">
        <v>297</v>
      </c>
      <c r="B78" s="329">
        <v>418.83516019061517</v>
      </c>
      <c r="C78" s="329">
        <v>524.29512399711984</v>
      </c>
      <c r="D78" s="329">
        <v>1525.5446736163572</v>
      </c>
      <c r="E78" s="329">
        <v>480.48183983460194</v>
      </c>
      <c r="F78" s="329">
        <v>410.78668014679414</v>
      </c>
      <c r="G78" s="329">
        <v>10.878326861537348</v>
      </c>
      <c r="H78" s="329">
        <v>575.77494970049804</v>
      </c>
    </row>
    <row r="79" spans="1:8">
      <c r="A79" s="328" t="s">
        <v>298</v>
      </c>
      <c r="B79" s="329">
        <v>0</v>
      </c>
      <c r="C79" s="329">
        <v>0</v>
      </c>
      <c r="D79" s="329">
        <v>0</v>
      </c>
      <c r="E79" s="329">
        <v>0</v>
      </c>
      <c r="F79" s="329">
        <v>0</v>
      </c>
      <c r="G79" s="329">
        <v>0</v>
      </c>
      <c r="H79" s="329">
        <v>0</v>
      </c>
    </row>
    <row r="80" spans="1:8">
      <c r="A80" s="330" t="s">
        <v>118</v>
      </c>
      <c r="B80" s="331">
        <v>908.87948803676534</v>
      </c>
      <c r="C80" s="331">
        <v>369.4705440904487</v>
      </c>
      <c r="D80" s="331">
        <v>1399.564594691961</v>
      </c>
      <c r="E80" s="331">
        <v>522.76051249489819</v>
      </c>
      <c r="F80" s="331">
        <v>315.76970200794796</v>
      </c>
      <c r="G80" s="331">
        <v>8.8447312997608893</v>
      </c>
      <c r="H80" s="331">
        <v>416.16752571119889</v>
      </c>
    </row>
    <row r="81" spans="1:8" ht="15.5">
      <c r="A81" s="301"/>
      <c r="B81" s="301"/>
      <c r="C81" s="301"/>
      <c r="D81" s="301"/>
      <c r="E81" s="301"/>
      <c r="F81" s="301"/>
      <c r="G81" s="301"/>
      <c r="H81" s="301"/>
    </row>
    <row r="82" spans="1:8" ht="15.5">
      <c r="A82" s="301"/>
      <c r="B82" s="315"/>
      <c r="C82" s="315"/>
      <c r="D82" s="315"/>
      <c r="E82" s="315"/>
      <c r="F82" s="315"/>
      <c r="G82" s="315"/>
      <c r="H82" s="315"/>
    </row>
    <row r="83" spans="1:8">
      <c r="B83" s="473" t="s">
        <v>195</v>
      </c>
      <c r="C83" s="473"/>
      <c r="D83" s="473"/>
      <c r="E83" s="473"/>
      <c r="F83" s="473"/>
      <c r="G83" s="473"/>
      <c r="H83" s="473"/>
    </row>
    <row r="84" spans="1:8" ht="29">
      <c r="B84" s="324" t="s">
        <v>34</v>
      </c>
      <c r="C84" s="324" t="s">
        <v>252</v>
      </c>
      <c r="D84" s="324" t="s">
        <v>39</v>
      </c>
      <c r="E84" s="324" t="s">
        <v>85</v>
      </c>
      <c r="F84" s="324" t="s">
        <v>282</v>
      </c>
      <c r="G84" s="324" t="s">
        <v>283</v>
      </c>
      <c r="H84" s="324" t="s">
        <v>118</v>
      </c>
    </row>
    <row r="85" spans="1:8">
      <c r="A85" s="325">
        <v>2018</v>
      </c>
      <c r="B85" s="472" t="s">
        <v>284</v>
      </c>
      <c r="C85" s="472"/>
      <c r="D85" s="472"/>
      <c r="E85" s="472"/>
      <c r="F85" s="472"/>
      <c r="G85" s="472"/>
      <c r="H85" s="472"/>
    </row>
    <row r="86" spans="1:8">
      <c r="A86" s="326" t="s">
        <v>285</v>
      </c>
      <c r="B86" s="327">
        <v>886.69849947404634</v>
      </c>
      <c r="C86" s="327">
        <v>393.48107956024188</v>
      </c>
      <c r="D86" s="327">
        <v>1621.2639350249053</v>
      </c>
      <c r="E86" s="327">
        <v>725.78170149273865</v>
      </c>
      <c r="F86" s="327">
        <v>412.22239995592611</v>
      </c>
      <c r="G86" s="327">
        <v>10.854150439985656</v>
      </c>
      <c r="H86" s="327">
        <v>547.06305505231819</v>
      </c>
    </row>
    <row r="87" spans="1:8">
      <c r="A87" s="328" t="s">
        <v>286</v>
      </c>
      <c r="B87" s="329">
        <v>0</v>
      </c>
      <c r="C87" s="329">
        <v>567.55588697229734</v>
      </c>
      <c r="D87" s="329">
        <v>1621.2639350249053</v>
      </c>
      <c r="E87" s="329">
        <v>651.36325183509007</v>
      </c>
      <c r="F87" s="329">
        <v>317.43670215736643</v>
      </c>
      <c r="G87" s="329">
        <v>10.842676267549736</v>
      </c>
      <c r="H87" s="329">
        <v>163.37650709707546</v>
      </c>
    </row>
    <row r="88" spans="1:8">
      <c r="A88" s="328" t="s">
        <v>287</v>
      </c>
      <c r="B88" s="329">
        <v>0</v>
      </c>
      <c r="C88" s="329">
        <v>648.56921327369196</v>
      </c>
      <c r="D88" s="329">
        <v>0</v>
      </c>
      <c r="E88" s="329">
        <v>1048.0367627070889</v>
      </c>
      <c r="F88" s="329">
        <v>489.46526581356727</v>
      </c>
      <c r="G88" s="329">
        <v>12.555319966485468</v>
      </c>
      <c r="H88" s="329">
        <v>592.3436542473612</v>
      </c>
    </row>
    <row r="89" spans="1:8">
      <c r="A89" s="328" t="s">
        <v>288</v>
      </c>
      <c r="B89" s="329">
        <v>886.69849947404634</v>
      </c>
      <c r="C89" s="329">
        <v>518.1730313967148</v>
      </c>
      <c r="D89" s="329">
        <v>0</v>
      </c>
      <c r="E89" s="329">
        <v>738.04451279618468</v>
      </c>
      <c r="F89" s="329">
        <v>490.01301118712746</v>
      </c>
      <c r="G89" s="329">
        <v>10.091730811474937</v>
      </c>
      <c r="H89" s="329">
        <v>829.01657556692942</v>
      </c>
    </row>
    <row r="90" spans="1:8">
      <c r="A90" s="328" t="s">
        <v>289</v>
      </c>
      <c r="B90" s="329">
        <v>0</v>
      </c>
      <c r="C90" s="329">
        <v>390.55246669494602</v>
      </c>
      <c r="D90" s="329">
        <v>0</v>
      </c>
      <c r="E90" s="329">
        <v>555.60045141442811</v>
      </c>
      <c r="F90" s="329">
        <v>282.19841645831445</v>
      </c>
      <c r="G90" s="329">
        <v>9.9785898417265901</v>
      </c>
      <c r="H90" s="329">
        <v>386.82570071110501</v>
      </c>
    </row>
    <row r="91" spans="1:8">
      <c r="A91" s="328" t="s">
        <v>290</v>
      </c>
      <c r="B91" s="329">
        <v>0</v>
      </c>
      <c r="C91" s="329">
        <v>0</v>
      </c>
      <c r="D91" s="329">
        <v>0</v>
      </c>
      <c r="E91" s="329">
        <v>0</v>
      </c>
      <c r="F91" s="329">
        <v>0</v>
      </c>
      <c r="G91" s="329">
        <v>0</v>
      </c>
      <c r="H91" s="329">
        <v>0</v>
      </c>
    </row>
    <row r="92" spans="1:8">
      <c r="A92" s="328" t="s">
        <v>291</v>
      </c>
      <c r="B92" s="329">
        <v>0</v>
      </c>
      <c r="C92" s="329">
        <v>0</v>
      </c>
      <c r="D92" s="329">
        <v>0</v>
      </c>
      <c r="E92" s="329">
        <v>0</v>
      </c>
      <c r="F92" s="329">
        <v>0</v>
      </c>
      <c r="G92" s="329">
        <v>0</v>
      </c>
      <c r="H92" s="329">
        <v>0</v>
      </c>
    </row>
    <row r="93" spans="1:8">
      <c r="A93" s="326" t="s">
        <v>292</v>
      </c>
      <c r="B93" s="327">
        <v>420.0078492660092</v>
      </c>
      <c r="C93" s="327">
        <v>355.21118064968596</v>
      </c>
      <c r="D93" s="327">
        <v>1635.4171110016962</v>
      </c>
      <c r="E93" s="327">
        <v>420.11093192006189</v>
      </c>
      <c r="F93" s="327">
        <v>293.36267890425773</v>
      </c>
      <c r="G93" s="327">
        <v>7.8198070152711878</v>
      </c>
      <c r="H93" s="327">
        <v>361.06200528185116</v>
      </c>
    </row>
    <row r="94" spans="1:8">
      <c r="A94" s="328" t="s">
        <v>293</v>
      </c>
      <c r="B94" s="329">
        <v>0</v>
      </c>
      <c r="C94" s="329">
        <v>327.86977882149017</v>
      </c>
      <c r="D94" s="329">
        <v>1247.629855675825</v>
      </c>
      <c r="E94" s="329">
        <v>438.96366477326796</v>
      </c>
      <c r="F94" s="329">
        <v>272.11990158480324</v>
      </c>
      <c r="G94" s="329">
        <v>7.814491488991087</v>
      </c>
      <c r="H94" s="329">
        <v>229.76277735942037</v>
      </c>
    </row>
    <row r="95" spans="1:8">
      <c r="A95" s="328" t="s">
        <v>294</v>
      </c>
      <c r="B95" s="329">
        <v>0</v>
      </c>
      <c r="C95" s="329">
        <v>350.71079515914249</v>
      </c>
      <c r="D95" s="329">
        <v>0</v>
      </c>
      <c r="E95" s="329">
        <v>336.89800487693606</v>
      </c>
      <c r="F95" s="329">
        <v>340.18639333924148</v>
      </c>
      <c r="G95" s="329">
        <v>7.1988715065368574</v>
      </c>
      <c r="H95" s="329">
        <v>349.44362944073799</v>
      </c>
    </row>
    <row r="96" spans="1:8">
      <c r="A96" s="328" t="s">
        <v>295</v>
      </c>
      <c r="B96" s="329">
        <v>414.71716179252127</v>
      </c>
      <c r="C96" s="329">
        <v>358.22809167533188</v>
      </c>
      <c r="D96" s="329">
        <v>1575.2455263888271</v>
      </c>
      <c r="E96" s="329">
        <v>441.40348134449499</v>
      </c>
      <c r="F96" s="329">
        <v>228.15420626702237</v>
      </c>
      <c r="G96" s="329">
        <v>8.2337786121761312</v>
      </c>
      <c r="H96" s="329">
        <v>369.6529211854708</v>
      </c>
    </row>
    <row r="97" spans="1:16">
      <c r="A97" s="328" t="s">
        <v>296</v>
      </c>
      <c r="B97" s="329">
        <v>473.96247062002436</v>
      </c>
      <c r="C97" s="329">
        <v>288.31723407477062</v>
      </c>
      <c r="D97" s="329">
        <v>0</v>
      </c>
      <c r="E97" s="329">
        <v>322.32687813210782</v>
      </c>
      <c r="F97" s="329">
        <v>222.71326888965578</v>
      </c>
      <c r="G97" s="329">
        <v>0</v>
      </c>
      <c r="H97" s="329">
        <v>264.44927651470579</v>
      </c>
    </row>
    <row r="98" spans="1:16">
      <c r="A98" s="328" t="s">
        <v>297</v>
      </c>
      <c r="B98" s="329">
        <v>0</v>
      </c>
      <c r="C98" s="329">
        <v>549.57220069125958</v>
      </c>
      <c r="D98" s="329">
        <v>1788.1691632703732</v>
      </c>
      <c r="E98" s="329">
        <v>485.79458840432056</v>
      </c>
      <c r="F98" s="329">
        <v>442.83387634445916</v>
      </c>
      <c r="G98" s="329">
        <v>10.812727187322233</v>
      </c>
      <c r="H98" s="329">
        <v>683.25217287144892</v>
      </c>
    </row>
    <row r="99" spans="1:16">
      <c r="A99" s="328" t="s">
        <v>298</v>
      </c>
      <c r="B99" s="329">
        <v>0</v>
      </c>
      <c r="C99" s="329">
        <v>0</v>
      </c>
      <c r="D99" s="329">
        <v>0</v>
      </c>
      <c r="E99" s="329">
        <v>0</v>
      </c>
      <c r="F99" s="329">
        <v>0</v>
      </c>
      <c r="G99" s="329">
        <v>0</v>
      </c>
      <c r="H99" s="329">
        <v>0</v>
      </c>
    </row>
    <row r="100" spans="1:16">
      <c r="A100" s="330" t="s">
        <v>118</v>
      </c>
      <c r="B100" s="331">
        <v>884.45535712721107</v>
      </c>
      <c r="C100" s="331">
        <v>369.32797179917577</v>
      </c>
      <c r="D100" s="331">
        <v>1635.2611008482413</v>
      </c>
      <c r="E100" s="331">
        <v>527.26922681090946</v>
      </c>
      <c r="F100" s="331">
        <v>334.90226946007948</v>
      </c>
      <c r="G100" s="331">
        <v>8.8932671712576035</v>
      </c>
      <c r="H100" s="331">
        <v>445.48871656038006</v>
      </c>
    </row>
    <row r="101" spans="1:16" ht="15.5">
      <c r="A101" s="301"/>
      <c r="B101" s="301"/>
      <c r="C101" s="301"/>
      <c r="D101" s="301"/>
      <c r="E101" s="301"/>
      <c r="F101" s="301"/>
      <c r="G101" s="301"/>
      <c r="H101" s="301"/>
    </row>
    <row r="102" spans="1:16" ht="15.5">
      <c r="A102" s="301"/>
      <c r="B102" s="301"/>
      <c r="C102" s="301"/>
      <c r="D102" s="301"/>
      <c r="E102" s="301"/>
      <c r="F102" s="301"/>
      <c r="G102" s="301"/>
      <c r="H102" s="301"/>
    </row>
    <row r="103" spans="1:16">
      <c r="B103" s="473" t="s">
        <v>195</v>
      </c>
      <c r="C103" s="473"/>
      <c r="D103" s="473"/>
      <c r="E103" s="473"/>
      <c r="F103" s="473"/>
      <c r="G103" s="473"/>
      <c r="H103" s="473"/>
    </row>
    <row r="104" spans="1:16" ht="29">
      <c r="B104" s="324" t="s">
        <v>34</v>
      </c>
      <c r="C104" s="324" t="s">
        <v>252</v>
      </c>
      <c r="D104" s="324" t="s">
        <v>39</v>
      </c>
      <c r="E104" s="324" t="s">
        <v>85</v>
      </c>
      <c r="F104" s="324" t="s">
        <v>282</v>
      </c>
      <c r="G104" s="324" t="s">
        <v>283</v>
      </c>
      <c r="H104" s="324" t="s">
        <v>118</v>
      </c>
    </row>
    <row r="105" spans="1:16">
      <c r="A105" s="325">
        <v>2017</v>
      </c>
      <c r="B105" s="472" t="s">
        <v>284</v>
      </c>
      <c r="C105" s="472"/>
      <c r="D105" s="472"/>
      <c r="E105" s="472"/>
      <c r="F105" s="472"/>
      <c r="G105" s="472"/>
      <c r="H105" s="472"/>
    </row>
    <row r="106" spans="1:16">
      <c r="A106" s="326" t="s">
        <v>285</v>
      </c>
      <c r="B106" s="327">
        <v>871.96634831648953</v>
      </c>
      <c r="C106" s="327">
        <v>393.57208005536916</v>
      </c>
      <c r="D106" s="327">
        <v>1631.2480362014308</v>
      </c>
      <c r="E106" s="327">
        <v>718.55766398931439</v>
      </c>
      <c r="F106" s="327">
        <v>395.24313669543267</v>
      </c>
      <c r="G106" s="327">
        <v>10.546900468208419</v>
      </c>
      <c r="H106" s="327">
        <v>546.10149385002535</v>
      </c>
      <c r="I106" s="315"/>
      <c r="J106" s="315"/>
      <c r="K106" s="315"/>
      <c r="L106" s="315"/>
      <c r="M106" s="315"/>
      <c r="N106" s="315"/>
      <c r="O106" s="315"/>
      <c r="P106" s="315"/>
    </row>
    <row r="107" spans="1:16">
      <c r="A107" s="328" t="s">
        <v>286</v>
      </c>
      <c r="B107" s="329">
        <v>0</v>
      </c>
      <c r="C107" s="329">
        <v>566.75924855180062</v>
      </c>
      <c r="D107" s="329">
        <v>1631.2480362014308</v>
      </c>
      <c r="E107" s="329">
        <v>668.69784472001572</v>
      </c>
      <c r="F107" s="329">
        <v>312.8160836883485</v>
      </c>
      <c r="G107" s="329">
        <v>10.533358983966332</v>
      </c>
      <c r="H107" s="327">
        <v>163.40208063618331</v>
      </c>
      <c r="I107" s="315"/>
      <c r="J107" s="315"/>
      <c r="K107" s="315"/>
      <c r="L107" s="315"/>
      <c r="M107" s="315"/>
      <c r="N107" s="315"/>
      <c r="O107" s="315"/>
      <c r="P107" s="315"/>
    </row>
    <row r="108" spans="1:16">
      <c r="A108" s="328" t="s">
        <v>287</v>
      </c>
      <c r="B108" s="329">
        <v>0</v>
      </c>
      <c r="C108" s="329">
        <v>688.36920907703586</v>
      </c>
      <c r="D108" s="329">
        <v>0</v>
      </c>
      <c r="E108" s="329">
        <v>1078.1531220819793</v>
      </c>
      <c r="F108" s="329">
        <v>476.67043901864315</v>
      </c>
      <c r="G108" s="329">
        <v>12.116041712279481</v>
      </c>
      <c r="H108" s="327">
        <v>651.80740334877623</v>
      </c>
      <c r="I108" s="315"/>
      <c r="J108" s="315"/>
      <c r="K108" s="315"/>
      <c r="L108" s="315"/>
      <c r="M108" s="315"/>
      <c r="N108" s="315"/>
      <c r="O108" s="315"/>
      <c r="P108" s="315"/>
    </row>
    <row r="109" spans="1:16">
      <c r="A109" s="328" t="s">
        <v>288</v>
      </c>
      <c r="B109" s="329">
        <v>871.96634831648953</v>
      </c>
      <c r="C109" s="329">
        <v>541.41659106513964</v>
      </c>
      <c r="D109" s="329">
        <v>0</v>
      </c>
      <c r="E109" s="329">
        <v>723.63158206810078</v>
      </c>
      <c r="F109" s="329">
        <v>473.94012407373236</v>
      </c>
      <c r="G109" s="329">
        <v>9.9375759122384277</v>
      </c>
      <c r="H109" s="327">
        <v>817.17857412246781</v>
      </c>
      <c r="I109" s="315"/>
      <c r="J109" s="315"/>
      <c r="K109" s="315"/>
      <c r="L109" s="315"/>
      <c r="M109" s="315"/>
      <c r="N109" s="315"/>
      <c r="O109" s="315"/>
      <c r="P109" s="315"/>
    </row>
    <row r="110" spans="1:16">
      <c r="A110" s="328" t="s">
        <v>289</v>
      </c>
      <c r="B110" s="329">
        <v>0</v>
      </c>
      <c r="C110" s="329">
        <v>388.59224749140253</v>
      </c>
      <c r="D110" s="329">
        <v>0</v>
      </c>
      <c r="E110" s="329">
        <v>615.43934205598953</v>
      </c>
      <c r="F110" s="329">
        <v>271.25856270866774</v>
      </c>
      <c r="G110" s="329">
        <v>9.984724212878767</v>
      </c>
      <c r="H110" s="327">
        <v>384.26512764291653</v>
      </c>
      <c r="I110" s="315"/>
      <c r="J110" s="315"/>
      <c r="K110" s="315"/>
      <c r="L110" s="315"/>
      <c r="M110" s="315"/>
      <c r="N110" s="315"/>
      <c r="O110" s="315"/>
      <c r="P110" s="315"/>
    </row>
    <row r="111" spans="1:16">
      <c r="A111" s="328" t="s">
        <v>290</v>
      </c>
      <c r="B111" s="329">
        <v>0</v>
      </c>
      <c r="C111" s="329">
        <v>0</v>
      </c>
      <c r="D111" s="329">
        <v>0</v>
      </c>
      <c r="E111" s="329">
        <v>0</v>
      </c>
      <c r="F111" s="329">
        <v>0</v>
      </c>
      <c r="G111" s="329">
        <v>0</v>
      </c>
      <c r="H111" s="327">
        <v>0</v>
      </c>
      <c r="I111" s="315"/>
      <c r="J111" s="315"/>
      <c r="K111" s="315"/>
      <c r="L111" s="315"/>
      <c r="M111" s="315"/>
      <c r="N111" s="315"/>
      <c r="O111" s="315"/>
      <c r="P111" s="315"/>
    </row>
    <row r="112" spans="1:16">
      <c r="A112" s="326" t="s">
        <v>292</v>
      </c>
      <c r="B112" s="327">
        <v>418.18096891944373</v>
      </c>
      <c r="C112" s="327">
        <v>356.63688784316292</v>
      </c>
      <c r="D112" s="327">
        <v>1483.7459865517887</v>
      </c>
      <c r="E112" s="327">
        <v>437.08639155308026</v>
      </c>
      <c r="F112" s="327">
        <v>284.16332470291638</v>
      </c>
      <c r="G112" s="327">
        <v>7.5514812798440634</v>
      </c>
      <c r="H112" s="327">
        <v>357.9197707308528</v>
      </c>
      <c r="I112" s="315"/>
      <c r="J112" s="315"/>
      <c r="K112" s="315"/>
      <c r="L112" s="315"/>
      <c r="M112" s="315"/>
      <c r="N112" s="315"/>
      <c r="O112" s="315"/>
      <c r="P112" s="315"/>
    </row>
    <row r="113" spans="1:16">
      <c r="A113" s="328" t="s">
        <v>293</v>
      </c>
      <c r="B113" s="329">
        <v>0</v>
      </c>
      <c r="C113" s="329">
        <v>328.58466205817064</v>
      </c>
      <c r="D113" s="329">
        <v>1170.8433044757699</v>
      </c>
      <c r="E113" s="329">
        <v>480.02453842792784</v>
      </c>
      <c r="F113" s="329">
        <v>267.53540596560754</v>
      </c>
      <c r="G113" s="329">
        <v>7.5458712070285765</v>
      </c>
      <c r="H113" s="327">
        <v>224.57715721153772</v>
      </c>
      <c r="I113" s="315"/>
      <c r="J113" s="315"/>
      <c r="K113" s="315"/>
      <c r="L113" s="315"/>
      <c r="M113" s="315"/>
      <c r="N113" s="315"/>
      <c r="O113" s="315"/>
      <c r="P113" s="315"/>
    </row>
    <row r="114" spans="1:16">
      <c r="A114" s="328" t="s">
        <v>294</v>
      </c>
      <c r="B114" s="329">
        <v>0</v>
      </c>
      <c r="C114" s="329">
        <v>352.65148781781426</v>
      </c>
      <c r="D114" s="329">
        <v>0</v>
      </c>
      <c r="E114" s="329">
        <v>350.68246052957818</v>
      </c>
      <c r="F114" s="329">
        <v>318.9149690198376</v>
      </c>
      <c r="G114" s="329">
        <v>7.8276894585833219</v>
      </c>
      <c r="H114" s="327">
        <v>352.10621572585069</v>
      </c>
      <c r="I114" s="315"/>
      <c r="J114" s="315"/>
      <c r="K114" s="315"/>
      <c r="L114" s="315"/>
      <c r="M114" s="315"/>
      <c r="N114" s="315"/>
      <c r="O114" s="315"/>
      <c r="P114" s="315"/>
    </row>
    <row r="115" spans="1:16">
      <c r="A115" s="328" t="s">
        <v>295</v>
      </c>
      <c r="B115" s="329">
        <v>412.73180226753612</v>
      </c>
      <c r="C115" s="329">
        <v>359.25101738756706</v>
      </c>
      <c r="D115" s="329">
        <v>1417.2078857786853</v>
      </c>
      <c r="E115" s="329">
        <v>452.38316614096271</v>
      </c>
      <c r="F115" s="329">
        <v>217.6451056086016</v>
      </c>
      <c r="G115" s="329">
        <v>7.9937800631117826</v>
      </c>
      <c r="H115" s="327">
        <v>365.65472003600257</v>
      </c>
      <c r="I115" s="315"/>
      <c r="J115" s="315"/>
      <c r="K115" s="315"/>
      <c r="L115" s="315"/>
      <c r="M115" s="315"/>
      <c r="N115" s="315"/>
      <c r="O115" s="315"/>
      <c r="P115" s="315"/>
    </row>
    <row r="116" spans="1:16">
      <c r="A116" s="328" t="s">
        <v>296</v>
      </c>
      <c r="B116" s="329">
        <v>471.69348830575558</v>
      </c>
      <c r="C116" s="329">
        <v>287.23611563256605</v>
      </c>
      <c r="D116" s="329">
        <v>0</v>
      </c>
      <c r="E116" s="329">
        <v>336.09395848923555</v>
      </c>
      <c r="F116" s="329">
        <v>207.46847717757055</v>
      </c>
      <c r="G116" s="329">
        <v>0</v>
      </c>
      <c r="H116" s="327">
        <v>257.56159411459544</v>
      </c>
      <c r="I116" s="315"/>
      <c r="J116" s="315"/>
      <c r="K116" s="315"/>
      <c r="L116" s="315"/>
      <c r="M116" s="315"/>
      <c r="N116" s="315"/>
      <c r="O116" s="315"/>
      <c r="P116" s="315"/>
    </row>
    <row r="117" spans="1:16">
      <c r="A117" s="328" t="s">
        <v>297</v>
      </c>
      <c r="B117" s="329">
        <v>0</v>
      </c>
      <c r="C117" s="329">
        <v>516.59586473953118</v>
      </c>
      <c r="D117" s="329">
        <v>1613.425917553986</v>
      </c>
      <c r="E117" s="329">
        <v>548.49975613881884</v>
      </c>
      <c r="F117" s="329">
        <v>431.28338538895758</v>
      </c>
      <c r="G117" s="329">
        <v>10.731596157113207</v>
      </c>
      <c r="H117" s="327">
        <v>652.9050715102311</v>
      </c>
      <c r="I117" s="315"/>
      <c r="J117" s="315"/>
      <c r="K117" s="315"/>
      <c r="L117" s="315"/>
      <c r="M117" s="315"/>
      <c r="N117" s="315"/>
      <c r="O117" s="315"/>
      <c r="P117" s="315"/>
    </row>
    <row r="118" spans="1:16">
      <c r="A118" s="330" t="s">
        <v>118</v>
      </c>
      <c r="B118" s="331">
        <v>870.04007545850845</v>
      </c>
      <c r="C118" s="331">
        <v>370.73439298967781</v>
      </c>
      <c r="D118" s="331">
        <v>1485.5681643530017</v>
      </c>
      <c r="E118" s="331">
        <v>569.18352589126073</v>
      </c>
      <c r="F118" s="331">
        <v>324.89799456809243</v>
      </c>
      <c r="G118" s="331">
        <v>8.6355152924113359</v>
      </c>
      <c r="H118" s="331">
        <v>446.85930676291014</v>
      </c>
      <c r="I118" s="315"/>
      <c r="J118" s="315"/>
      <c r="K118" s="315"/>
      <c r="L118" s="315"/>
      <c r="M118" s="315"/>
      <c r="N118" s="315"/>
      <c r="O118" s="315"/>
      <c r="P118" s="315"/>
    </row>
    <row r="119" spans="1:16" ht="15.5">
      <c r="A119" s="301"/>
      <c r="B119" s="333"/>
      <c r="C119" s="333"/>
      <c r="D119" s="333"/>
      <c r="E119" s="333"/>
      <c r="F119" s="333"/>
      <c r="G119" s="333"/>
      <c r="H119" s="333"/>
    </row>
    <row r="120" spans="1:16" ht="15.5">
      <c r="A120" s="301"/>
      <c r="B120" s="301"/>
      <c r="C120" s="301"/>
      <c r="D120" s="301"/>
      <c r="E120" s="301"/>
      <c r="F120" s="301"/>
      <c r="G120" s="301"/>
      <c r="H120" s="301"/>
    </row>
    <row r="121" spans="1:16">
      <c r="B121" s="473" t="s">
        <v>195</v>
      </c>
      <c r="C121" s="473"/>
      <c r="D121" s="473"/>
      <c r="E121" s="473"/>
      <c r="F121" s="473"/>
      <c r="G121" s="473"/>
      <c r="H121" s="473"/>
    </row>
    <row r="122" spans="1:16" ht="29">
      <c r="B122" s="324" t="s">
        <v>34</v>
      </c>
      <c r="C122" s="324" t="s">
        <v>252</v>
      </c>
      <c r="D122" s="324" t="s">
        <v>39</v>
      </c>
      <c r="E122" s="324" t="s">
        <v>85</v>
      </c>
      <c r="F122" s="324" t="s">
        <v>282</v>
      </c>
      <c r="G122" s="324" t="s">
        <v>283</v>
      </c>
      <c r="H122" s="324" t="s">
        <v>118</v>
      </c>
    </row>
    <row r="123" spans="1:16">
      <c r="A123" s="325">
        <v>2016</v>
      </c>
      <c r="B123" s="472" t="s">
        <v>284</v>
      </c>
      <c r="C123" s="472"/>
      <c r="D123" s="472"/>
      <c r="E123" s="472"/>
      <c r="F123" s="472"/>
      <c r="G123" s="472"/>
      <c r="H123" s="472"/>
    </row>
    <row r="124" spans="1:16">
      <c r="A124" s="326" t="s">
        <v>285</v>
      </c>
      <c r="B124" s="327">
        <v>897.27411396779337</v>
      </c>
      <c r="C124" s="327">
        <v>396.6407387171663</v>
      </c>
      <c r="D124" s="327">
        <v>1694.0540228093639</v>
      </c>
      <c r="E124" s="327">
        <v>717.63052512703268</v>
      </c>
      <c r="F124" s="327">
        <v>411.94923764794197</v>
      </c>
      <c r="G124" s="327">
        <v>10.621599010409184</v>
      </c>
      <c r="H124" s="327">
        <v>581.78634468360667</v>
      </c>
      <c r="I124" s="315"/>
      <c r="J124" s="315"/>
    </row>
    <row r="125" spans="1:16">
      <c r="A125" s="328" t="s">
        <v>286</v>
      </c>
      <c r="B125" s="329">
        <v>0</v>
      </c>
      <c r="C125" s="329">
        <v>577.43040006162187</v>
      </c>
      <c r="D125" s="329">
        <v>1694.0540228093639</v>
      </c>
      <c r="E125" s="329">
        <v>670.77459168549865</v>
      </c>
      <c r="F125" s="329">
        <v>323.17372558710525</v>
      </c>
      <c r="G125" s="329">
        <v>10.60734005213868</v>
      </c>
      <c r="H125" s="327">
        <v>167.23019713513821</v>
      </c>
      <c r="I125" s="315"/>
      <c r="J125" s="315"/>
    </row>
    <row r="126" spans="1:16">
      <c r="A126" s="328" t="s">
        <v>287</v>
      </c>
      <c r="B126" s="329">
        <v>0</v>
      </c>
      <c r="C126" s="329">
        <v>665.33563212899719</v>
      </c>
      <c r="D126" s="329">
        <v>0</v>
      </c>
      <c r="E126" s="329">
        <v>1053.507817373905</v>
      </c>
      <c r="F126" s="329">
        <v>488.96047098967705</v>
      </c>
      <c r="G126" s="329">
        <v>12.243796434344514</v>
      </c>
      <c r="H126" s="327">
        <v>604.6665704644646</v>
      </c>
      <c r="I126" s="315"/>
      <c r="J126" s="315"/>
    </row>
    <row r="127" spans="1:16">
      <c r="A127" s="328" t="s">
        <v>288</v>
      </c>
      <c r="B127" s="329">
        <v>897.27411396779337</v>
      </c>
      <c r="C127" s="329">
        <v>554.11690928184839</v>
      </c>
      <c r="D127" s="329">
        <v>0</v>
      </c>
      <c r="E127" s="329">
        <v>724.41707796176877</v>
      </c>
      <c r="F127" s="329">
        <v>502.2480306233839</v>
      </c>
      <c r="G127" s="329">
        <v>9.728243009426393</v>
      </c>
      <c r="H127" s="327">
        <v>844.73438462427907</v>
      </c>
      <c r="I127" s="315"/>
      <c r="J127" s="315"/>
    </row>
    <row r="128" spans="1:16">
      <c r="A128" s="328" t="s">
        <v>289</v>
      </c>
      <c r="B128" s="329">
        <v>0</v>
      </c>
      <c r="C128" s="329">
        <v>392.17012347962816</v>
      </c>
      <c r="D128" s="329">
        <v>0</v>
      </c>
      <c r="E128" s="329">
        <v>557.99317760789313</v>
      </c>
      <c r="F128" s="329">
        <v>274.73025204514397</v>
      </c>
      <c r="G128" s="329">
        <v>9.728243009426393</v>
      </c>
      <c r="H128" s="327">
        <v>386.58598675633863</v>
      </c>
      <c r="I128" s="334"/>
      <c r="J128" s="315"/>
    </row>
    <row r="129" spans="1:10">
      <c r="A129" s="328" t="s">
        <v>290</v>
      </c>
      <c r="B129" s="329">
        <v>0</v>
      </c>
      <c r="C129" s="329">
        <v>0</v>
      </c>
      <c r="D129" s="329">
        <v>0</v>
      </c>
      <c r="E129" s="329">
        <v>0</v>
      </c>
      <c r="F129" s="329">
        <v>0</v>
      </c>
      <c r="G129" s="329">
        <v>0</v>
      </c>
      <c r="H129" s="327">
        <v>0</v>
      </c>
      <c r="I129" s="315"/>
      <c r="J129" s="315"/>
    </row>
    <row r="130" spans="1:10">
      <c r="A130" s="326" t="s">
        <v>292</v>
      </c>
      <c r="B130" s="327">
        <v>422.87388740937058</v>
      </c>
      <c r="C130" s="327">
        <v>355.75245151195975</v>
      </c>
      <c r="D130" s="327">
        <v>1624.5059256759043</v>
      </c>
      <c r="E130" s="327">
        <v>434.37643290061573</v>
      </c>
      <c r="F130" s="327">
        <v>289.75173243679762</v>
      </c>
      <c r="G130" s="327">
        <v>7.5847242797766521</v>
      </c>
      <c r="H130" s="327">
        <v>365.4858974367603</v>
      </c>
      <c r="I130" s="315"/>
      <c r="J130" s="315"/>
    </row>
    <row r="131" spans="1:10">
      <c r="A131" s="328" t="s">
        <v>293</v>
      </c>
      <c r="B131" s="329">
        <v>0</v>
      </c>
      <c r="C131" s="329">
        <v>324.99354977290233</v>
      </c>
      <c r="D131" s="329">
        <v>1470.6476827705267</v>
      </c>
      <c r="E131" s="329">
        <v>469.77181237013644</v>
      </c>
      <c r="F131" s="329">
        <v>273.82510493113125</v>
      </c>
      <c r="G131" s="329">
        <v>7.5779026941644787</v>
      </c>
      <c r="H131" s="327">
        <v>221.34638356427604</v>
      </c>
      <c r="I131" s="315"/>
      <c r="J131" s="315"/>
    </row>
    <row r="132" spans="1:10">
      <c r="A132" s="328" t="s">
        <v>294</v>
      </c>
      <c r="B132" s="329">
        <v>0</v>
      </c>
      <c r="C132" s="329">
        <v>351.79534341249234</v>
      </c>
      <c r="D132" s="329">
        <v>924.94400595518562</v>
      </c>
      <c r="E132" s="329">
        <v>349.05882444623444</v>
      </c>
      <c r="F132" s="329">
        <v>316.58425459709264</v>
      </c>
      <c r="G132" s="329">
        <v>9.0333685087530782</v>
      </c>
      <c r="H132" s="327">
        <v>351.19628476234237</v>
      </c>
      <c r="I132" s="315"/>
      <c r="J132" s="315"/>
    </row>
    <row r="133" spans="1:10">
      <c r="A133" s="328" t="s">
        <v>295</v>
      </c>
      <c r="B133" s="329">
        <v>418.04449254959189</v>
      </c>
      <c r="C133" s="329">
        <v>358.9835728389541</v>
      </c>
      <c r="D133" s="329">
        <v>1549.6086321810249</v>
      </c>
      <c r="E133" s="329">
        <v>452.16928444809201</v>
      </c>
      <c r="F133" s="329">
        <v>224.36786662147566</v>
      </c>
      <c r="G133" s="329">
        <v>8.257694647536356</v>
      </c>
      <c r="H133" s="327">
        <v>368.79358330511616</v>
      </c>
      <c r="I133" s="334"/>
      <c r="J133" s="315"/>
    </row>
    <row r="134" spans="1:10">
      <c r="A134" s="328" t="s">
        <v>296</v>
      </c>
      <c r="B134" s="329">
        <v>477.76513434239087</v>
      </c>
      <c r="C134" s="329">
        <v>287.55243241087203</v>
      </c>
      <c r="D134" s="329">
        <v>0</v>
      </c>
      <c r="E134" s="329">
        <v>360.74745958814538</v>
      </c>
      <c r="F134" s="329">
        <v>211.22513052601076</v>
      </c>
      <c r="G134" s="329">
        <v>5.3629228904678392</v>
      </c>
      <c r="H134" s="327">
        <v>261.5139683011048</v>
      </c>
      <c r="I134" s="315"/>
      <c r="J134" s="315"/>
    </row>
    <row r="135" spans="1:10">
      <c r="A135" s="328" t="s">
        <v>297</v>
      </c>
      <c r="B135" s="329">
        <v>0</v>
      </c>
      <c r="C135" s="329">
        <v>506.734128769341</v>
      </c>
      <c r="D135" s="329">
        <v>1721.7662790928557</v>
      </c>
      <c r="E135" s="329">
        <v>531.20672207434711</v>
      </c>
      <c r="F135" s="329">
        <v>453.29767469757542</v>
      </c>
      <c r="G135" s="329">
        <v>11.058739146374522</v>
      </c>
      <c r="H135" s="327">
        <v>747.92212507413615</v>
      </c>
      <c r="I135" s="315"/>
      <c r="J135" s="315"/>
    </row>
    <row r="136" spans="1:10">
      <c r="A136" s="330" t="s">
        <v>118</v>
      </c>
      <c r="B136" s="331">
        <v>895.42888298184539</v>
      </c>
      <c r="C136" s="331">
        <v>370.33463685932207</v>
      </c>
      <c r="D136" s="331">
        <v>1625.3679399452587</v>
      </c>
      <c r="E136" s="331">
        <v>565.58427498165167</v>
      </c>
      <c r="F136" s="331">
        <v>335.02174143977891</v>
      </c>
      <c r="G136" s="331">
        <v>8.7302472255317571</v>
      </c>
      <c r="H136" s="331">
        <v>467.34428317587378</v>
      </c>
      <c r="I136" s="315"/>
      <c r="J136" s="315"/>
    </row>
    <row r="137" spans="1:10">
      <c r="B137" s="335"/>
      <c r="C137" s="335"/>
      <c r="D137" s="335"/>
      <c r="E137" s="335"/>
      <c r="F137" s="335"/>
      <c r="G137" s="335"/>
      <c r="H137" s="335"/>
    </row>
    <row r="138" spans="1:10">
      <c r="B138" s="336"/>
      <c r="C138" s="336"/>
      <c r="D138" s="336"/>
      <c r="E138" s="336"/>
      <c r="F138" s="336"/>
      <c r="G138" s="336"/>
      <c r="H138" s="336"/>
    </row>
    <row r="139" spans="1:10">
      <c r="A139" s="325">
        <v>2015</v>
      </c>
      <c r="B139" s="472" t="s">
        <v>284</v>
      </c>
      <c r="C139" s="472"/>
      <c r="D139" s="472"/>
      <c r="E139" s="472"/>
      <c r="F139" s="472"/>
      <c r="G139" s="472"/>
      <c r="H139" s="472"/>
    </row>
    <row r="140" spans="1:10">
      <c r="A140" s="326" t="s">
        <v>285</v>
      </c>
      <c r="B140" s="327">
        <v>901.36377084811363</v>
      </c>
      <c r="C140" s="327">
        <v>394.39769681921894</v>
      </c>
      <c r="D140" s="327">
        <v>1653.9179855247207</v>
      </c>
      <c r="E140" s="327">
        <v>734.51699854682022</v>
      </c>
      <c r="F140" s="327">
        <v>397.15543962227127</v>
      </c>
      <c r="G140" s="327">
        <v>10.200907128217203</v>
      </c>
      <c r="H140" s="327">
        <v>621.85514589303932</v>
      </c>
      <c r="I140" s="315"/>
      <c r="J140" s="334"/>
    </row>
    <row r="141" spans="1:10">
      <c r="A141" s="328" t="s">
        <v>286</v>
      </c>
      <c r="B141" s="329">
        <v>0</v>
      </c>
      <c r="C141" s="329">
        <v>594.54215215342583</v>
      </c>
      <c r="D141" s="329">
        <v>1653.9179855247207</v>
      </c>
      <c r="E141" s="329">
        <v>694.45246315014538</v>
      </c>
      <c r="F141" s="329">
        <v>311.97871500392546</v>
      </c>
      <c r="G141" s="329">
        <v>10.182684883123088</v>
      </c>
      <c r="H141" s="327">
        <v>161.18101182959899</v>
      </c>
      <c r="I141" s="315"/>
      <c r="J141" s="334"/>
    </row>
    <row r="142" spans="1:10">
      <c r="A142" s="328" t="s">
        <v>287</v>
      </c>
      <c r="B142" s="329">
        <v>0</v>
      </c>
      <c r="C142" s="329">
        <v>409.82834858113716</v>
      </c>
      <c r="D142" s="329">
        <v>0</v>
      </c>
      <c r="E142" s="329">
        <v>1065.105833039916</v>
      </c>
      <c r="F142" s="329">
        <v>499.54873997561066</v>
      </c>
      <c r="G142" s="329">
        <v>11.823536290954683</v>
      </c>
      <c r="H142" s="327">
        <v>407.19144323140296</v>
      </c>
      <c r="I142" s="315"/>
      <c r="J142" s="334"/>
    </row>
    <row r="143" spans="1:10">
      <c r="A143" s="328" t="s">
        <v>288</v>
      </c>
      <c r="B143" s="329">
        <v>901.36377084811363</v>
      </c>
      <c r="C143" s="329">
        <v>522.44325409759642</v>
      </c>
      <c r="D143" s="329">
        <v>0</v>
      </c>
      <c r="E143" s="329">
        <v>738.1350656692432</v>
      </c>
      <c r="F143" s="329">
        <v>486.75343026004424</v>
      </c>
      <c r="G143" s="329">
        <v>9.4239217480366282</v>
      </c>
      <c r="H143" s="327">
        <v>851.48333763104631</v>
      </c>
      <c r="I143" s="315"/>
      <c r="J143" s="334"/>
    </row>
    <row r="144" spans="1:10">
      <c r="A144" s="328" t="s">
        <v>289</v>
      </c>
      <c r="B144" s="329">
        <v>0</v>
      </c>
      <c r="C144" s="329">
        <v>389.13809726055945</v>
      </c>
      <c r="D144" s="329">
        <v>0</v>
      </c>
      <c r="E144" s="329">
        <v>558.71922792991245</v>
      </c>
      <c r="F144" s="329">
        <v>270.22559908997141</v>
      </c>
      <c r="G144" s="329">
        <v>10.664489022620137</v>
      </c>
      <c r="H144" s="327">
        <v>381.66861702758575</v>
      </c>
      <c r="I144" s="315"/>
      <c r="J144" s="334"/>
    </row>
    <row r="145" spans="1:13">
      <c r="A145" s="328" t="s">
        <v>290</v>
      </c>
      <c r="B145" s="329">
        <v>0</v>
      </c>
      <c r="C145" s="329">
        <v>540.94345096084294</v>
      </c>
      <c r="D145" s="329">
        <v>0</v>
      </c>
      <c r="E145" s="329">
        <v>0</v>
      </c>
      <c r="F145" s="329">
        <v>0</v>
      </c>
      <c r="G145" s="329">
        <v>0</v>
      </c>
      <c r="H145" s="327">
        <v>540.94345096084294</v>
      </c>
      <c r="I145" s="315"/>
      <c r="J145" s="334"/>
    </row>
    <row r="146" spans="1:13">
      <c r="A146" s="326" t="s">
        <v>292</v>
      </c>
      <c r="B146" s="327">
        <v>421.02795001236922</v>
      </c>
      <c r="C146" s="327">
        <v>353.42424035084457</v>
      </c>
      <c r="D146" s="327">
        <v>1607.3199833261785</v>
      </c>
      <c r="E146" s="327">
        <v>462.43826816637761</v>
      </c>
      <c r="F146" s="327">
        <v>282.64825468579727</v>
      </c>
      <c r="G146" s="327">
        <v>7.4093105805884347</v>
      </c>
      <c r="H146" s="327">
        <v>356.72639893610494</v>
      </c>
      <c r="I146" s="315"/>
      <c r="J146" s="334"/>
      <c r="M146" s="337"/>
    </row>
    <row r="147" spans="1:13">
      <c r="A147" s="328" t="s">
        <v>293</v>
      </c>
      <c r="B147" s="329">
        <v>0</v>
      </c>
      <c r="C147" s="329">
        <v>324.12805968503943</v>
      </c>
      <c r="D147" s="329">
        <v>1319.8453994640911</v>
      </c>
      <c r="E147" s="329">
        <v>478.34612263487287</v>
      </c>
      <c r="F147" s="329">
        <v>267.53184967616789</v>
      </c>
      <c r="G147" s="329">
        <v>7.4036887726618019</v>
      </c>
      <c r="H147" s="327">
        <v>215.09492715899086</v>
      </c>
      <c r="I147" s="315"/>
      <c r="J147" s="334"/>
      <c r="M147" s="337"/>
    </row>
    <row r="148" spans="1:13">
      <c r="A148" s="328" t="s">
        <v>294</v>
      </c>
      <c r="B148" s="329">
        <v>0</v>
      </c>
      <c r="C148" s="329">
        <v>344.87594401765227</v>
      </c>
      <c r="D148" s="329">
        <v>866.77793208540561</v>
      </c>
      <c r="E148" s="329">
        <v>362.58001760901311</v>
      </c>
      <c r="F148" s="329">
        <v>315.0269051300715</v>
      </c>
      <c r="G148" s="329">
        <v>8.1091503652008665</v>
      </c>
      <c r="H148" s="327">
        <v>346.04917531101995</v>
      </c>
      <c r="I148" s="315"/>
      <c r="J148" s="334"/>
      <c r="M148" s="337"/>
    </row>
    <row r="149" spans="1:13">
      <c r="A149" s="328" t="s">
        <v>295</v>
      </c>
      <c r="B149" s="329">
        <v>416.08152627345402</v>
      </c>
      <c r="C149" s="329">
        <v>356.46017943669432</v>
      </c>
      <c r="D149" s="329">
        <v>1527.3473431289622</v>
      </c>
      <c r="E149" s="329">
        <v>467.74984776637876</v>
      </c>
      <c r="F149" s="329">
        <v>214.2594106110804</v>
      </c>
      <c r="G149" s="329">
        <v>8.1614067794630181</v>
      </c>
      <c r="H149" s="327">
        <v>358.78293733963886</v>
      </c>
      <c r="I149" s="315"/>
      <c r="J149" s="334"/>
      <c r="M149" s="337"/>
    </row>
    <row r="150" spans="1:13">
      <c r="A150" s="328" t="s">
        <v>296</v>
      </c>
      <c r="B150" s="329">
        <v>475.52174431251882</v>
      </c>
      <c r="C150" s="329">
        <v>282.57465800777885</v>
      </c>
      <c r="D150" s="329">
        <v>0</v>
      </c>
      <c r="E150" s="329">
        <v>334.10703411884197</v>
      </c>
      <c r="F150" s="329">
        <v>209.36812878075304</v>
      </c>
      <c r="G150" s="329">
        <v>4.9622690983340272</v>
      </c>
      <c r="H150" s="327">
        <v>261.7002408895608</v>
      </c>
      <c r="I150" s="315"/>
      <c r="J150" s="334"/>
      <c r="M150" s="337"/>
    </row>
    <row r="151" spans="1:13">
      <c r="A151" s="328" t="s">
        <v>297</v>
      </c>
      <c r="B151" s="329">
        <v>0</v>
      </c>
      <c r="C151" s="329">
        <v>485.1546953109285</v>
      </c>
      <c r="D151" s="329">
        <v>1703.6223691808655</v>
      </c>
      <c r="E151" s="329">
        <v>621.57604211580883</v>
      </c>
      <c r="F151" s="329">
        <v>450.67136574357113</v>
      </c>
      <c r="G151" s="329">
        <v>10.759595696577254</v>
      </c>
      <c r="H151" s="327">
        <v>712.66961140593196</v>
      </c>
      <c r="I151" s="315"/>
      <c r="J151" s="334"/>
      <c r="M151" s="337"/>
    </row>
    <row r="152" spans="1:13">
      <c r="A152" s="330" t="s">
        <v>118</v>
      </c>
      <c r="B152" s="331">
        <v>899.77381817586729</v>
      </c>
      <c r="C152" s="331">
        <v>367.51607543854271</v>
      </c>
      <c r="D152" s="331">
        <v>1608.0041370244637</v>
      </c>
      <c r="E152" s="331">
        <v>616.9968793589544</v>
      </c>
      <c r="F152" s="331">
        <v>325.50405550999983</v>
      </c>
      <c r="G152" s="331">
        <v>8.4913273520293728</v>
      </c>
      <c r="H152" s="331">
        <v>489.08946626207762</v>
      </c>
      <c r="I152" s="315"/>
      <c r="J152" s="334"/>
    </row>
    <row r="153" spans="1:13">
      <c r="B153" s="335"/>
      <c r="C153" s="335"/>
      <c r="D153" s="335"/>
      <c r="E153" s="335"/>
      <c r="F153" s="335"/>
      <c r="G153" s="335"/>
      <c r="H153" s="335"/>
    </row>
    <row r="154" spans="1:13">
      <c r="B154" s="336"/>
      <c r="C154" s="336"/>
      <c r="D154" s="336"/>
      <c r="E154" s="336"/>
      <c r="F154" s="336"/>
      <c r="G154" s="336"/>
      <c r="H154" s="336"/>
    </row>
    <row r="155" spans="1:13">
      <c r="A155" s="325">
        <v>2010</v>
      </c>
      <c r="B155" s="472" t="s">
        <v>284</v>
      </c>
      <c r="C155" s="472"/>
      <c r="D155" s="472"/>
      <c r="E155" s="472"/>
      <c r="F155" s="472"/>
      <c r="G155" s="472"/>
      <c r="H155" s="472"/>
    </row>
    <row r="156" spans="1:13">
      <c r="A156" s="326" t="s">
        <v>285</v>
      </c>
      <c r="B156" s="327">
        <v>890.48823839475472</v>
      </c>
      <c r="C156" s="327">
        <v>409.00519293006289</v>
      </c>
      <c r="D156" s="327">
        <v>1795.0367668642903</v>
      </c>
      <c r="E156" s="327">
        <v>784.4874592005599</v>
      </c>
      <c r="F156" s="327">
        <v>672.86372274163671</v>
      </c>
      <c r="G156" s="327">
        <v>30.855943965622988</v>
      </c>
      <c r="H156" s="327">
        <v>604.33023559396247</v>
      </c>
      <c r="J156" s="334"/>
    </row>
    <row r="157" spans="1:13">
      <c r="A157" s="328" t="s">
        <v>286</v>
      </c>
      <c r="B157" s="329">
        <v>0</v>
      </c>
      <c r="C157" s="329">
        <v>595.34125480345142</v>
      </c>
      <c r="D157" s="329">
        <v>1653.4174578331445</v>
      </c>
      <c r="E157" s="329">
        <v>714.01889414547486</v>
      </c>
      <c r="F157" s="329">
        <v>465.84379016150615</v>
      </c>
      <c r="G157" s="329">
        <v>30.834298874065983</v>
      </c>
      <c r="H157" s="327">
        <v>291.14696187073474</v>
      </c>
      <c r="J157" s="334"/>
    </row>
    <row r="158" spans="1:13">
      <c r="A158" s="328" t="s">
        <v>287</v>
      </c>
      <c r="B158" s="329">
        <v>0</v>
      </c>
      <c r="C158" s="329">
        <v>739.91750852494374</v>
      </c>
      <c r="D158" s="329">
        <v>0</v>
      </c>
      <c r="E158" s="329">
        <v>1283.4224129675226</v>
      </c>
      <c r="F158" s="329">
        <v>692.47497044966644</v>
      </c>
      <c r="G158" s="329">
        <v>33.58241381087258</v>
      </c>
      <c r="H158" s="327">
        <v>763.44863164722517</v>
      </c>
      <c r="J158" s="334"/>
    </row>
    <row r="159" spans="1:13">
      <c r="A159" s="328" t="s">
        <v>288</v>
      </c>
      <c r="B159" s="329">
        <v>890.48823839475472</v>
      </c>
      <c r="C159" s="329">
        <v>571.55425995268081</v>
      </c>
      <c r="D159" s="329">
        <v>1800.4362688414203</v>
      </c>
      <c r="E159" s="329">
        <v>784.88907324788704</v>
      </c>
      <c r="F159" s="329">
        <v>828.56024177710299</v>
      </c>
      <c r="G159" s="329">
        <v>0</v>
      </c>
      <c r="H159" s="327">
        <v>869.90360228726217</v>
      </c>
      <c r="J159" s="334"/>
    </row>
    <row r="160" spans="1:13">
      <c r="A160" s="328" t="s">
        <v>289</v>
      </c>
      <c r="B160" s="329">
        <v>0</v>
      </c>
      <c r="C160" s="329">
        <v>395.39722135014119</v>
      </c>
      <c r="D160" s="329">
        <v>1794.3058002734285</v>
      </c>
      <c r="E160" s="329">
        <v>2120.5049310383329</v>
      </c>
      <c r="F160" s="329">
        <v>391.05271501252219</v>
      </c>
      <c r="G160" s="329">
        <v>0</v>
      </c>
      <c r="H160" s="327">
        <v>397.28370063936109</v>
      </c>
      <c r="J160" s="334"/>
    </row>
    <row r="161" spans="1:10">
      <c r="A161" s="328" t="s">
        <v>290</v>
      </c>
      <c r="B161" s="329">
        <v>0</v>
      </c>
      <c r="C161" s="329">
        <v>584.67911825645569</v>
      </c>
      <c r="D161" s="329">
        <v>0</v>
      </c>
      <c r="E161" s="329">
        <v>771.17788698389222</v>
      </c>
      <c r="F161" s="329">
        <v>0</v>
      </c>
      <c r="G161" s="329">
        <v>0</v>
      </c>
      <c r="H161" s="327">
        <v>615.90543946545336</v>
      </c>
      <c r="J161" s="334"/>
    </row>
    <row r="162" spans="1:10">
      <c r="A162" s="326" t="s">
        <v>292</v>
      </c>
      <c r="B162" s="327">
        <v>581.27582842291031</v>
      </c>
      <c r="C162" s="327">
        <v>377.34549755113426</v>
      </c>
      <c r="D162" s="327">
        <v>1622.197535953308</v>
      </c>
      <c r="E162" s="327">
        <v>571.39582744934978</v>
      </c>
      <c r="F162" s="327">
        <v>469.49363353898843</v>
      </c>
      <c r="G162" s="327">
        <v>25.130685222742986</v>
      </c>
      <c r="H162" s="327">
        <v>439.11094384197304</v>
      </c>
      <c r="J162" s="334"/>
    </row>
    <row r="163" spans="1:10">
      <c r="A163" s="328" t="s">
        <v>293</v>
      </c>
      <c r="B163" s="329">
        <v>0</v>
      </c>
      <c r="C163" s="329">
        <v>376.77327340802253</v>
      </c>
      <c r="D163" s="329">
        <v>1669.5072477379151</v>
      </c>
      <c r="E163" s="329">
        <v>475.38790765066182</v>
      </c>
      <c r="F163" s="329">
        <v>377.33156711734603</v>
      </c>
      <c r="G163" s="329">
        <v>23.287503809866394</v>
      </c>
      <c r="H163" s="327">
        <v>380.43939216427668</v>
      </c>
      <c r="J163" s="334"/>
    </row>
    <row r="164" spans="1:10">
      <c r="A164" s="328" t="s">
        <v>294</v>
      </c>
      <c r="B164" s="329">
        <v>0</v>
      </c>
      <c r="C164" s="329">
        <v>354.45315676054145</v>
      </c>
      <c r="D164" s="329">
        <v>891.83406900731211</v>
      </c>
      <c r="E164" s="329">
        <v>489.44339769289564</v>
      </c>
      <c r="F164" s="329">
        <v>0</v>
      </c>
      <c r="G164" s="329">
        <v>19.399982980001781</v>
      </c>
      <c r="H164" s="327">
        <v>372.98643567859511</v>
      </c>
      <c r="J164" s="334"/>
    </row>
    <row r="165" spans="1:10">
      <c r="A165" s="328" t="s">
        <v>295</v>
      </c>
      <c r="B165" s="329">
        <v>600.54570293409665</v>
      </c>
      <c r="C165" s="329">
        <v>376.04515378537241</v>
      </c>
      <c r="D165" s="329">
        <v>1586.7597567990924</v>
      </c>
      <c r="E165" s="329">
        <v>500.37544550352192</v>
      </c>
      <c r="F165" s="329">
        <v>381.09381734666857</v>
      </c>
      <c r="G165" s="329">
        <v>63.178483680186801</v>
      </c>
      <c r="H165" s="327">
        <v>424.90857659328611</v>
      </c>
      <c r="J165" s="334"/>
    </row>
    <row r="166" spans="1:10">
      <c r="A166" s="328" t="s">
        <v>296</v>
      </c>
      <c r="B166" s="329">
        <v>450.95609026162936</v>
      </c>
      <c r="C166" s="329">
        <v>442.76318349622738</v>
      </c>
      <c r="D166" s="329">
        <v>0</v>
      </c>
      <c r="E166" s="329">
        <v>614.06874273403491</v>
      </c>
      <c r="F166" s="329">
        <v>329.08624064721027</v>
      </c>
      <c r="G166" s="329">
        <v>21.118016379006466</v>
      </c>
      <c r="H166" s="327">
        <v>444.32207526251091</v>
      </c>
      <c r="J166" s="334"/>
    </row>
    <row r="167" spans="1:10">
      <c r="A167" s="328" t="s">
        <v>297</v>
      </c>
      <c r="B167" s="329">
        <v>0</v>
      </c>
      <c r="C167" s="329">
        <v>516.27400245477907</v>
      </c>
      <c r="D167" s="329">
        <v>3195.738747276203</v>
      </c>
      <c r="E167" s="329">
        <v>647.48957461223517</v>
      </c>
      <c r="F167" s="329">
        <v>953.61977871474721</v>
      </c>
      <c r="G167" s="329">
        <v>36.454913072311044</v>
      </c>
      <c r="H167" s="327">
        <v>795.19026932162467</v>
      </c>
      <c r="J167" s="334"/>
    </row>
    <row r="168" spans="1:10">
      <c r="A168" s="330" t="s">
        <v>118</v>
      </c>
      <c r="B168" s="331">
        <v>889.47937175868947</v>
      </c>
      <c r="C168" s="331">
        <v>391.03234749628189</v>
      </c>
      <c r="D168" s="331">
        <v>1657.0715088762943</v>
      </c>
      <c r="E168" s="331">
        <v>678.29920307584575</v>
      </c>
      <c r="F168" s="331">
        <v>526.18717081411444</v>
      </c>
      <c r="G168" s="331">
        <v>29.232887568412714</v>
      </c>
      <c r="H168" s="331">
        <v>524.42122189971667</v>
      </c>
      <c r="J168" s="334"/>
    </row>
    <row r="171" spans="1:10">
      <c r="A171" s="325">
        <v>2005</v>
      </c>
      <c r="B171" s="472" t="s">
        <v>284</v>
      </c>
      <c r="C171" s="472"/>
      <c r="D171" s="472"/>
      <c r="E171" s="472"/>
      <c r="F171" s="472"/>
      <c r="G171" s="472"/>
      <c r="H171" s="472"/>
    </row>
    <row r="172" spans="1:10">
      <c r="A172" s="326" t="s">
        <v>285</v>
      </c>
      <c r="B172" s="327">
        <v>923.0128061404738</v>
      </c>
      <c r="C172" s="327">
        <v>411.16892166157544</v>
      </c>
      <c r="D172" s="327">
        <v>2111.562176270575</v>
      </c>
      <c r="E172" s="327">
        <v>721.80131362522832</v>
      </c>
      <c r="F172" s="327">
        <v>1118.1478961559033</v>
      </c>
      <c r="G172" s="327">
        <v>63.33516336760394</v>
      </c>
      <c r="H172" s="327">
        <v>634.5658178825106</v>
      </c>
    </row>
    <row r="173" spans="1:10">
      <c r="A173" s="328" t="s">
        <v>286</v>
      </c>
      <c r="B173" s="329">
        <v>0</v>
      </c>
      <c r="C173" s="329">
        <v>558.03993468331362</v>
      </c>
      <c r="D173" s="329">
        <v>1877.7109523607164</v>
      </c>
      <c r="E173" s="329">
        <v>740.94098023857111</v>
      </c>
      <c r="F173" s="329">
        <v>2053.1908988992682</v>
      </c>
      <c r="G173" s="329">
        <v>62.812515745089875</v>
      </c>
      <c r="H173" s="327">
        <v>325.91451699335084</v>
      </c>
    </row>
    <row r="174" spans="1:10">
      <c r="A174" s="328" t="s">
        <v>287</v>
      </c>
      <c r="B174" s="329">
        <v>0</v>
      </c>
      <c r="C174" s="329">
        <v>692.34785116641626</v>
      </c>
      <c r="D174" s="329">
        <v>0</v>
      </c>
      <c r="E174" s="329">
        <v>1191.3725339979069</v>
      </c>
      <c r="F174" s="329">
        <v>0</v>
      </c>
      <c r="G174" s="329">
        <v>78.027047916507854</v>
      </c>
      <c r="H174" s="327">
        <v>721.23625782388558</v>
      </c>
    </row>
    <row r="175" spans="1:10">
      <c r="A175" s="328" t="s">
        <v>288</v>
      </c>
      <c r="B175" s="329">
        <v>923.0128061404738</v>
      </c>
      <c r="C175" s="329">
        <v>535.34000513687386</v>
      </c>
      <c r="D175" s="329">
        <v>2114.2729621069484</v>
      </c>
      <c r="E175" s="329">
        <v>725.48499555075102</v>
      </c>
      <c r="F175" s="329">
        <v>1104.1198369930435</v>
      </c>
      <c r="G175" s="329">
        <v>0</v>
      </c>
      <c r="H175" s="327">
        <v>865.37907483405581</v>
      </c>
    </row>
    <row r="176" spans="1:10">
      <c r="A176" s="328" t="s">
        <v>289</v>
      </c>
      <c r="B176" s="329">
        <v>0</v>
      </c>
      <c r="C176" s="329">
        <v>371.47488872351084</v>
      </c>
      <c r="D176" s="329">
        <v>0</v>
      </c>
      <c r="E176" s="329">
        <v>1310.2889876164431</v>
      </c>
      <c r="F176" s="329">
        <v>902.37879575896636</v>
      </c>
      <c r="G176" s="329">
        <v>0</v>
      </c>
      <c r="H176" s="327">
        <v>371.7143258260524</v>
      </c>
    </row>
    <row r="177" spans="1:8">
      <c r="A177" s="328" t="s">
        <v>290</v>
      </c>
      <c r="B177" s="329">
        <v>0</v>
      </c>
      <c r="C177" s="329">
        <v>495.14221323171978</v>
      </c>
      <c r="D177" s="329">
        <v>0</v>
      </c>
      <c r="E177" s="329">
        <v>650.72849818313</v>
      </c>
      <c r="F177" s="329">
        <v>0</v>
      </c>
      <c r="G177" s="329">
        <v>0</v>
      </c>
      <c r="H177" s="327">
        <v>512.54273466367169</v>
      </c>
    </row>
    <row r="178" spans="1:8">
      <c r="A178" s="326" t="s">
        <v>292</v>
      </c>
      <c r="B178" s="327">
        <v>667.19060837356744</v>
      </c>
      <c r="C178" s="327">
        <v>387.68435670665099</v>
      </c>
      <c r="D178" s="327">
        <v>1785.5570096122528</v>
      </c>
      <c r="E178" s="327">
        <v>597.73459461065067</v>
      </c>
      <c r="F178" s="327">
        <v>456.78105064417218</v>
      </c>
      <c r="G178" s="327">
        <v>47.324781846216233</v>
      </c>
      <c r="H178" s="327">
        <v>472.90595862062287</v>
      </c>
    </row>
    <row r="179" spans="1:8">
      <c r="A179" s="328" t="s">
        <v>293</v>
      </c>
      <c r="B179" s="329">
        <v>0</v>
      </c>
      <c r="C179" s="329">
        <v>366.50927913522719</v>
      </c>
      <c r="D179" s="329">
        <v>1875.1018125473395</v>
      </c>
      <c r="E179" s="329">
        <v>574.07943126189866</v>
      </c>
      <c r="F179" s="329">
        <v>409.31861573656158</v>
      </c>
      <c r="G179" s="329">
        <v>50.09663032052265</v>
      </c>
      <c r="H179" s="327">
        <v>468.75632317376784</v>
      </c>
    </row>
    <row r="180" spans="1:8">
      <c r="A180" s="328" t="s">
        <v>294</v>
      </c>
      <c r="B180" s="329">
        <v>0</v>
      </c>
      <c r="C180" s="329">
        <v>376.44049831179467</v>
      </c>
      <c r="D180" s="329">
        <v>0</v>
      </c>
      <c r="E180" s="329">
        <v>489.86008612622447</v>
      </c>
      <c r="F180" s="329">
        <v>316.18784575806308</v>
      </c>
      <c r="G180" s="329">
        <v>68.279851696119749</v>
      </c>
      <c r="H180" s="327">
        <v>386.3561000389945</v>
      </c>
    </row>
    <row r="181" spans="1:8">
      <c r="A181" s="328" t="s">
        <v>295</v>
      </c>
      <c r="B181" s="329">
        <v>0</v>
      </c>
      <c r="C181" s="329">
        <v>391.10086947720367</v>
      </c>
      <c r="D181" s="329">
        <v>1707.2471512200493</v>
      </c>
      <c r="E181" s="329">
        <v>591.42798550332964</v>
      </c>
      <c r="F181" s="329">
        <v>378.86713781443677</v>
      </c>
      <c r="G181" s="329">
        <v>75.874748243477995</v>
      </c>
      <c r="H181" s="327">
        <v>454.90090258137707</v>
      </c>
    </row>
    <row r="182" spans="1:8">
      <c r="A182" s="328" t="s">
        <v>296</v>
      </c>
      <c r="B182" s="329">
        <v>667.19060837356744</v>
      </c>
      <c r="C182" s="329">
        <v>304.0844728825175</v>
      </c>
      <c r="D182" s="329">
        <v>1407.1960726816303</v>
      </c>
      <c r="E182" s="329">
        <v>393.33903889208108</v>
      </c>
      <c r="F182" s="329">
        <v>538.99115922160991</v>
      </c>
      <c r="G182" s="329">
        <v>55.761878885164471</v>
      </c>
      <c r="H182" s="327">
        <v>420.05720982797044</v>
      </c>
    </row>
    <row r="183" spans="1:8">
      <c r="A183" s="328" t="s">
        <v>297</v>
      </c>
      <c r="B183" s="329">
        <v>0</v>
      </c>
      <c r="C183" s="329">
        <v>464.87564050313335</v>
      </c>
      <c r="D183" s="329">
        <v>2684.8048679655089</v>
      </c>
      <c r="E183" s="329">
        <v>675.33190238006853</v>
      </c>
      <c r="F183" s="329">
        <v>780.06535943843153</v>
      </c>
      <c r="G183" s="329">
        <v>42.056430392537528</v>
      </c>
      <c r="H183" s="327">
        <v>736.16722895915188</v>
      </c>
    </row>
    <row r="184" spans="1:8">
      <c r="A184" s="330" t="s">
        <v>118</v>
      </c>
      <c r="B184" s="331">
        <v>919.8630104003845</v>
      </c>
      <c r="C184" s="331">
        <v>400.53609580344573</v>
      </c>
      <c r="D184" s="331">
        <v>1900.5843425525975</v>
      </c>
      <c r="E184" s="331">
        <v>693.46032768208408</v>
      </c>
      <c r="F184" s="331">
        <v>539.1662141926779</v>
      </c>
      <c r="G184" s="331">
        <v>60.458628994930521</v>
      </c>
      <c r="H184" s="331">
        <v>573.97983857207191</v>
      </c>
    </row>
    <row r="187" spans="1:8">
      <c r="B187" s="315"/>
      <c r="C187" s="315"/>
      <c r="D187" s="315"/>
      <c r="E187" s="315"/>
      <c r="F187" s="315"/>
      <c r="G187" s="315"/>
      <c r="H187" s="315"/>
    </row>
    <row r="188" spans="1:8">
      <c r="B188" s="315"/>
      <c r="C188" s="315"/>
      <c r="D188" s="315"/>
      <c r="E188" s="315"/>
      <c r="F188" s="315"/>
      <c r="G188" s="315"/>
      <c r="H188" s="315"/>
    </row>
    <row r="189" spans="1:8">
      <c r="B189" s="315"/>
      <c r="C189" s="315"/>
      <c r="D189" s="315"/>
      <c r="E189" s="315"/>
      <c r="F189" s="315"/>
      <c r="G189" s="315"/>
      <c r="H189" s="315"/>
    </row>
  </sheetData>
  <mergeCells count="18">
    <mergeCell ref="B43:H43"/>
    <mergeCell ref="A2:H2"/>
    <mergeCell ref="B3:H3"/>
    <mergeCell ref="B5:H5"/>
    <mergeCell ref="B23:H23"/>
    <mergeCell ref="B25:H25"/>
    <mergeCell ref="B171:H171"/>
    <mergeCell ref="B45:H45"/>
    <mergeCell ref="B63:H63"/>
    <mergeCell ref="B65:H65"/>
    <mergeCell ref="B83:H83"/>
    <mergeCell ref="B85:H85"/>
    <mergeCell ref="B103:H103"/>
    <mergeCell ref="B105:H105"/>
    <mergeCell ref="B121:H121"/>
    <mergeCell ref="B123:H123"/>
    <mergeCell ref="B139:H139"/>
    <mergeCell ref="B155:H155"/>
  </mergeCells>
  <hyperlinks>
    <hyperlink ref="A1" location="Indice!A1" display="Torna indietro" xr:uid="{42A7D5FA-31C9-468A-8A8E-8FF1C1F65571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C64E0-AEE2-4A97-96FC-CE16C8588715}">
  <dimension ref="A1:Q129"/>
  <sheetViews>
    <sheetView zoomScaleNormal="100" workbookViewId="0">
      <selection activeCell="A11" sqref="A11"/>
    </sheetView>
  </sheetViews>
  <sheetFormatPr defaultRowHeight="14.5"/>
  <cols>
    <col min="1" max="1" width="41.26953125" customWidth="1"/>
    <col min="2" max="8" width="10.7265625" customWidth="1"/>
    <col min="10" max="10" width="9.7265625" bestFit="1" customWidth="1"/>
    <col min="11" max="13" width="9.26953125" bestFit="1" customWidth="1"/>
  </cols>
  <sheetData>
    <row r="1" spans="1:8" ht="15.5">
      <c r="A1" s="133" t="s">
        <v>30</v>
      </c>
    </row>
    <row r="2" spans="1:8" ht="36.65" customHeight="1">
      <c r="A2" s="466" t="s">
        <v>299</v>
      </c>
      <c r="B2" s="466"/>
      <c r="C2" s="466"/>
      <c r="D2" s="466"/>
      <c r="E2" s="466"/>
      <c r="F2" s="466"/>
      <c r="G2" s="466"/>
      <c r="H2" s="466"/>
    </row>
    <row r="3" spans="1:8">
      <c r="B3" s="473" t="s">
        <v>195</v>
      </c>
      <c r="C3" s="473"/>
      <c r="D3" s="473"/>
      <c r="E3" s="473"/>
      <c r="F3" s="473"/>
      <c r="G3" s="473"/>
      <c r="H3" s="473"/>
    </row>
    <row r="4" spans="1:8" ht="29">
      <c r="B4" s="324" t="s">
        <v>34</v>
      </c>
      <c r="C4" s="324" t="s">
        <v>252</v>
      </c>
      <c r="D4" s="324" t="s">
        <v>39</v>
      </c>
      <c r="E4" s="324" t="s">
        <v>85</v>
      </c>
      <c r="F4" s="324" t="s">
        <v>282</v>
      </c>
      <c r="G4" s="324" t="s">
        <v>283</v>
      </c>
      <c r="H4" s="324" t="s">
        <v>118</v>
      </c>
    </row>
    <row r="5" spans="1:8">
      <c r="A5" s="325">
        <v>2022</v>
      </c>
      <c r="B5" s="474" t="s">
        <v>300</v>
      </c>
      <c r="C5" s="475"/>
      <c r="D5" s="475"/>
      <c r="E5" s="475"/>
      <c r="F5" s="475"/>
      <c r="G5" s="475"/>
      <c r="H5" s="476"/>
    </row>
    <row r="6" spans="1:8">
      <c r="A6" s="326" t="s">
        <v>292</v>
      </c>
      <c r="B6" s="327" t="s">
        <v>370</v>
      </c>
      <c r="C6" s="327">
        <v>245.57219800783056</v>
      </c>
      <c r="D6" s="327">
        <v>1161.9122340129645</v>
      </c>
      <c r="E6" s="327">
        <v>121.98018485889952</v>
      </c>
      <c r="F6" s="327">
        <v>167.72106577902792</v>
      </c>
      <c r="G6" s="327">
        <v>2.0963005668996417</v>
      </c>
      <c r="H6" s="327">
        <v>227.58167274088112</v>
      </c>
    </row>
    <row r="7" spans="1:8">
      <c r="A7" s="328" t="s">
        <v>293</v>
      </c>
      <c r="B7" s="338" t="s">
        <v>370</v>
      </c>
      <c r="C7" s="338">
        <v>191.53349142058812</v>
      </c>
      <c r="D7" s="338">
        <v>835.26723370842444</v>
      </c>
      <c r="E7" s="338">
        <v>161.42389276227485</v>
      </c>
      <c r="F7" s="338">
        <v>103.66034701064956</v>
      </c>
      <c r="G7" s="338">
        <v>2.0957042234277972</v>
      </c>
      <c r="H7" s="327">
        <v>138.8040941024737</v>
      </c>
    </row>
    <row r="8" spans="1:8">
      <c r="A8" s="328" t="s">
        <v>294</v>
      </c>
      <c r="B8" s="338" t="s">
        <v>370</v>
      </c>
      <c r="C8" s="338">
        <v>129.13718704805606</v>
      </c>
      <c r="D8" s="338" t="s">
        <v>370</v>
      </c>
      <c r="E8" s="338">
        <v>125.09138735416649</v>
      </c>
      <c r="F8" s="338">
        <v>81.187172307530361</v>
      </c>
      <c r="G8" s="338">
        <v>1.1892127438194278</v>
      </c>
      <c r="H8" s="327">
        <v>128.47613970144576</v>
      </c>
    </row>
    <row r="9" spans="1:8">
      <c r="A9" s="328" t="s">
        <v>295</v>
      </c>
      <c r="B9" s="338" t="s">
        <v>370</v>
      </c>
      <c r="C9" s="338">
        <v>284.66954568024744</v>
      </c>
      <c r="D9" s="338">
        <v>981.35189848016466</v>
      </c>
      <c r="E9" s="338">
        <v>149.63148859723418</v>
      </c>
      <c r="F9" s="338">
        <v>151.48781277156002</v>
      </c>
      <c r="G9" s="338">
        <v>2.3689275402966907</v>
      </c>
      <c r="H9" s="327">
        <v>271.22941539489119</v>
      </c>
    </row>
    <row r="10" spans="1:8">
      <c r="A10" s="328" t="s">
        <v>296</v>
      </c>
      <c r="B10" s="338">
        <v>0</v>
      </c>
      <c r="C10" s="338">
        <v>65.166383751302718</v>
      </c>
      <c r="D10" s="338" t="s">
        <v>370</v>
      </c>
      <c r="E10" s="338">
        <v>52.68190420512142</v>
      </c>
      <c r="F10" s="338">
        <v>73.662784492645827</v>
      </c>
      <c r="G10" s="338">
        <v>0</v>
      </c>
      <c r="H10" s="327">
        <v>65.359918944522903</v>
      </c>
    </row>
    <row r="11" spans="1:8">
      <c r="A11" s="328" t="s">
        <v>297</v>
      </c>
      <c r="B11" s="338" t="s">
        <v>370</v>
      </c>
      <c r="C11" s="338">
        <v>285.03681534600065</v>
      </c>
      <c r="D11" s="338">
        <v>1467.3204863608012</v>
      </c>
      <c r="E11" s="338">
        <v>81.536220096395951</v>
      </c>
      <c r="F11" s="338">
        <v>235.63283598992331</v>
      </c>
      <c r="G11" s="338">
        <v>1.8200592814216108</v>
      </c>
      <c r="H11" s="327">
        <v>325.33025957903357</v>
      </c>
    </row>
    <row r="12" spans="1:8">
      <c r="A12" s="328" t="s">
        <v>301</v>
      </c>
      <c r="B12" s="338" t="s">
        <v>370</v>
      </c>
      <c r="C12" s="338">
        <v>211.44122147186749</v>
      </c>
      <c r="D12" s="338" t="s">
        <v>370</v>
      </c>
      <c r="E12" s="338">
        <v>0</v>
      </c>
      <c r="F12" s="338" t="s">
        <v>370</v>
      </c>
      <c r="G12" s="338">
        <v>0</v>
      </c>
      <c r="H12" s="339">
        <v>201.37259187875534</v>
      </c>
    </row>
    <row r="13" spans="1:8">
      <c r="A13" s="340"/>
      <c r="B13" s="474" t="s">
        <v>302</v>
      </c>
      <c r="C13" s="475"/>
      <c r="D13" s="475"/>
      <c r="E13" s="475"/>
      <c r="F13" s="475"/>
      <c r="G13" s="475"/>
      <c r="H13" s="476"/>
    </row>
    <row r="14" spans="1:8">
      <c r="A14" s="326" t="s">
        <v>292</v>
      </c>
      <c r="B14" s="327" t="s">
        <v>370</v>
      </c>
      <c r="C14" s="327">
        <v>0</v>
      </c>
      <c r="D14" s="327">
        <v>0</v>
      </c>
      <c r="E14" s="327">
        <v>0</v>
      </c>
      <c r="F14" s="327">
        <v>0</v>
      </c>
      <c r="G14" s="327">
        <v>0</v>
      </c>
      <c r="H14" s="327">
        <v>0</v>
      </c>
    </row>
    <row r="15" spans="1:8" ht="15.5">
      <c r="A15" s="301"/>
      <c r="B15" s="332"/>
      <c r="C15" s="332"/>
      <c r="D15" s="332"/>
      <c r="E15" s="332"/>
      <c r="F15" s="332"/>
      <c r="G15" s="332"/>
      <c r="H15" s="332"/>
    </row>
    <row r="16" spans="1:8" ht="15.5">
      <c r="A16" s="301"/>
      <c r="B16" s="301"/>
      <c r="C16" s="301"/>
      <c r="D16" s="301"/>
      <c r="E16" s="301"/>
      <c r="F16" s="301"/>
      <c r="G16" s="301"/>
      <c r="H16" s="301"/>
    </row>
    <row r="17" spans="1:8">
      <c r="B17" s="473" t="s">
        <v>195</v>
      </c>
      <c r="C17" s="473"/>
      <c r="D17" s="473"/>
      <c r="E17" s="473"/>
      <c r="F17" s="473"/>
      <c r="G17" s="473"/>
      <c r="H17" s="473"/>
    </row>
    <row r="18" spans="1:8" ht="29">
      <c r="B18" s="324" t="s">
        <v>34</v>
      </c>
      <c r="C18" s="324" t="s">
        <v>252</v>
      </c>
      <c r="D18" s="324" t="s">
        <v>39</v>
      </c>
      <c r="E18" s="324" t="s">
        <v>85</v>
      </c>
      <c r="F18" s="324" t="s">
        <v>282</v>
      </c>
      <c r="G18" s="324" t="s">
        <v>283</v>
      </c>
      <c r="H18" s="324" t="s">
        <v>118</v>
      </c>
    </row>
    <row r="19" spans="1:8">
      <c r="A19" s="325">
        <v>2021</v>
      </c>
      <c r="B19" s="474" t="s">
        <v>300</v>
      </c>
      <c r="C19" s="475"/>
      <c r="D19" s="475"/>
      <c r="E19" s="475"/>
      <c r="F19" s="475"/>
      <c r="G19" s="475"/>
      <c r="H19" s="476"/>
    </row>
    <row r="20" spans="1:8">
      <c r="A20" s="326" t="s">
        <v>292</v>
      </c>
      <c r="B20" s="327" t="s">
        <v>370</v>
      </c>
      <c r="C20" s="327">
        <v>310.56009940076353</v>
      </c>
      <c r="D20" s="327">
        <v>1568.5351134378222</v>
      </c>
      <c r="E20" s="327">
        <v>323.47310309221422</v>
      </c>
      <c r="F20" s="327">
        <v>224.63196358892341</v>
      </c>
      <c r="G20" s="327">
        <v>3.4204452381306805</v>
      </c>
      <c r="H20" s="327">
        <v>302.67659574706857</v>
      </c>
    </row>
    <row r="21" spans="1:8">
      <c r="A21" s="328" t="s">
        <v>293</v>
      </c>
      <c r="B21" s="338" t="s">
        <v>370</v>
      </c>
      <c r="C21" s="338">
        <v>284.95903675720444</v>
      </c>
      <c r="D21" s="338">
        <v>1170.3914812979742</v>
      </c>
      <c r="E21" s="338">
        <v>358.18385253521058</v>
      </c>
      <c r="F21" s="338">
        <v>210.42036697135475</v>
      </c>
      <c r="G21" s="338">
        <v>3.4195537097132989</v>
      </c>
      <c r="H21" s="327">
        <v>228.94998524496469</v>
      </c>
    </row>
    <row r="22" spans="1:8">
      <c r="A22" s="328" t="s">
        <v>294</v>
      </c>
      <c r="B22" s="338" t="s">
        <v>370</v>
      </c>
      <c r="C22" s="338">
        <v>264.66885995771889</v>
      </c>
      <c r="D22" s="338" t="s">
        <v>370</v>
      </c>
      <c r="E22" s="338">
        <v>306.33188950320107</v>
      </c>
      <c r="F22" s="338">
        <v>225.94410890408102</v>
      </c>
      <c r="G22" s="338">
        <v>2.1047963600012332</v>
      </c>
      <c r="H22" s="327">
        <v>263.27319374211334</v>
      </c>
    </row>
    <row r="23" spans="1:8">
      <c r="A23" s="328" t="s">
        <v>295</v>
      </c>
      <c r="B23" s="338" t="s">
        <v>370</v>
      </c>
      <c r="C23" s="338">
        <v>327.82623661097489</v>
      </c>
      <c r="D23" s="338">
        <v>1415.6707677413692</v>
      </c>
      <c r="E23" s="338">
        <v>345.28415188693549</v>
      </c>
      <c r="F23" s="338">
        <v>170.54666080839158</v>
      </c>
      <c r="G23" s="338">
        <v>3.8841884139262706</v>
      </c>
      <c r="H23" s="327">
        <v>330.47295039426672</v>
      </c>
    </row>
    <row r="24" spans="1:8">
      <c r="A24" s="328" t="s">
        <v>296</v>
      </c>
      <c r="B24" s="338">
        <v>0</v>
      </c>
      <c r="C24" s="338">
        <v>238.4192912655534</v>
      </c>
      <c r="D24" s="338" t="s">
        <v>370</v>
      </c>
      <c r="E24" s="338">
        <v>286.54693075789936</v>
      </c>
      <c r="F24" s="338">
        <v>198.01677386228542</v>
      </c>
      <c r="G24" s="338">
        <v>0</v>
      </c>
      <c r="H24" s="327">
        <v>220.92811556553849</v>
      </c>
    </row>
    <row r="25" spans="1:8">
      <c r="A25" s="328" t="s">
        <v>297</v>
      </c>
      <c r="B25" s="338" t="s">
        <v>370</v>
      </c>
      <c r="C25" s="338">
        <v>372.66455773792461</v>
      </c>
      <c r="D25" s="338">
        <v>1906.0057965174451</v>
      </c>
      <c r="E25" s="338">
        <v>306.38968486851388</v>
      </c>
      <c r="F25" s="338">
        <v>272.75153824502178</v>
      </c>
      <c r="G25" s="338">
        <v>3.122654870738546</v>
      </c>
      <c r="H25" s="327">
        <v>405.60122001103167</v>
      </c>
    </row>
    <row r="26" spans="1:8">
      <c r="A26" s="328" t="s">
        <v>301</v>
      </c>
      <c r="B26" s="338" t="s">
        <v>370</v>
      </c>
      <c r="C26" s="338">
        <v>344.66341339374412</v>
      </c>
      <c r="D26" s="338" t="s">
        <v>370</v>
      </c>
      <c r="E26" s="338">
        <v>0</v>
      </c>
      <c r="F26" s="338" t="s">
        <v>370</v>
      </c>
      <c r="G26" s="338">
        <v>0</v>
      </c>
      <c r="H26" s="339">
        <v>336.50573972868852</v>
      </c>
    </row>
    <row r="27" spans="1:8">
      <c r="A27" s="340"/>
      <c r="B27" s="474" t="s">
        <v>302</v>
      </c>
      <c r="C27" s="475"/>
      <c r="D27" s="475"/>
      <c r="E27" s="475"/>
      <c r="F27" s="475"/>
      <c r="G27" s="475"/>
      <c r="H27" s="476"/>
    </row>
    <row r="28" spans="1:8">
      <c r="A28" s="326" t="s">
        <v>292</v>
      </c>
      <c r="B28" s="327" t="s">
        <v>370</v>
      </c>
      <c r="C28" s="327">
        <v>218.14124993990009</v>
      </c>
      <c r="D28" s="327">
        <v>905.16538881425993</v>
      </c>
      <c r="E28" s="327">
        <v>278.2507616945619</v>
      </c>
      <c r="F28" s="327">
        <v>220.96471537496902</v>
      </c>
      <c r="G28" s="327">
        <v>0.25632185958865811</v>
      </c>
      <c r="H28" s="327">
        <v>216.25488146131053</v>
      </c>
    </row>
    <row r="29" spans="1:8" ht="15.5">
      <c r="A29" s="301"/>
      <c r="B29" s="332"/>
      <c r="C29" s="332"/>
      <c r="D29" s="332"/>
      <c r="E29" s="332"/>
      <c r="F29" s="332"/>
      <c r="G29" s="332"/>
      <c r="H29" s="332"/>
    </row>
    <row r="30" spans="1:8" ht="15.5">
      <c r="A30" s="301"/>
      <c r="B30" s="301"/>
      <c r="C30" s="301"/>
      <c r="D30" s="301"/>
      <c r="E30" s="301"/>
      <c r="F30" s="301"/>
      <c r="G30" s="301"/>
      <c r="H30" s="301"/>
    </row>
    <row r="31" spans="1:8">
      <c r="B31" s="473" t="s">
        <v>195</v>
      </c>
      <c r="C31" s="473"/>
      <c r="D31" s="473"/>
      <c r="E31" s="473"/>
      <c r="F31" s="473"/>
      <c r="G31" s="473"/>
      <c r="H31" s="473"/>
    </row>
    <row r="32" spans="1:8" ht="29">
      <c r="B32" s="324" t="s">
        <v>34</v>
      </c>
      <c r="C32" s="324" t="s">
        <v>252</v>
      </c>
      <c r="D32" s="324" t="s">
        <v>39</v>
      </c>
      <c r="E32" s="324" t="s">
        <v>85</v>
      </c>
      <c r="F32" s="324" t="s">
        <v>282</v>
      </c>
      <c r="G32" s="324" t="s">
        <v>283</v>
      </c>
      <c r="H32" s="324" t="s">
        <v>118</v>
      </c>
    </row>
    <row r="33" spans="1:10">
      <c r="A33" s="325">
        <v>2020</v>
      </c>
      <c r="B33" s="474" t="s">
        <v>300</v>
      </c>
      <c r="C33" s="475"/>
      <c r="D33" s="475"/>
      <c r="E33" s="475"/>
      <c r="F33" s="475"/>
      <c r="G33" s="475"/>
      <c r="H33" s="476"/>
    </row>
    <row r="34" spans="1:10">
      <c r="A34" s="326" t="s">
        <v>292</v>
      </c>
      <c r="B34" s="327">
        <v>92.222385836279201</v>
      </c>
      <c r="C34" s="327">
        <v>320.73963949511483</v>
      </c>
      <c r="D34" s="327">
        <v>1027.9519173931078</v>
      </c>
      <c r="E34" s="327">
        <v>280.62225413207358</v>
      </c>
      <c r="F34" s="327">
        <v>187.2647815626496</v>
      </c>
      <c r="G34" s="327">
        <v>5.4550836842892334</v>
      </c>
      <c r="H34" s="327">
        <v>291.11222257106772</v>
      </c>
    </row>
    <row r="35" spans="1:10">
      <c r="A35" s="328" t="s">
        <v>293</v>
      </c>
      <c r="B35" s="338" t="s">
        <v>370</v>
      </c>
      <c r="C35" s="338">
        <v>302.13804289768501</v>
      </c>
      <c r="D35" s="338">
        <v>777.92263265755696</v>
      </c>
      <c r="E35" s="338">
        <v>305.54165744519088</v>
      </c>
      <c r="F35" s="338">
        <v>167.68783522075057</v>
      </c>
      <c r="G35" s="338">
        <v>5.4527465752333866</v>
      </c>
      <c r="H35" s="327">
        <v>223.18399319459476</v>
      </c>
      <c r="J35" s="332"/>
    </row>
    <row r="36" spans="1:10">
      <c r="A36" s="328" t="s">
        <v>294</v>
      </c>
      <c r="B36" s="338" t="s">
        <v>370</v>
      </c>
      <c r="C36" s="338">
        <v>288.8263846194539</v>
      </c>
      <c r="D36" s="338" t="s">
        <v>370</v>
      </c>
      <c r="E36" s="338">
        <v>269.21122983639049</v>
      </c>
      <c r="F36" s="338">
        <v>134.90698179720579</v>
      </c>
      <c r="G36" s="338">
        <v>5.3768275099965317</v>
      </c>
      <c r="H36" s="327">
        <v>260.06973674980492</v>
      </c>
      <c r="J36" s="332"/>
    </row>
    <row r="37" spans="1:10">
      <c r="A37" s="328" t="s">
        <v>295</v>
      </c>
      <c r="B37" s="338" t="s">
        <v>370</v>
      </c>
      <c r="C37" s="338">
        <v>329.41856326256561</v>
      </c>
      <c r="D37" s="338">
        <v>997.30117006894648</v>
      </c>
      <c r="E37" s="338">
        <v>299.55868076707668</v>
      </c>
      <c r="F37" s="338">
        <v>171.81410873430227</v>
      </c>
      <c r="G37" s="338">
        <v>5.9191050308724034</v>
      </c>
      <c r="H37" s="327">
        <v>314.19200943567404</v>
      </c>
      <c r="J37" s="332"/>
    </row>
    <row r="38" spans="1:10">
      <c r="A38" s="328" t="s">
        <v>296</v>
      </c>
      <c r="B38" s="338">
        <v>0</v>
      </c>
      <c r="C38" s="338">
        <v>258.63064632516762</v>
      </c>
      <c r="D38" s="338" t="s">
        <v>370</v>
      </c>
      <c r="E38" s="338">
        <v>254.35683541229307</v>
      </c>
      <c r="F38" s="338">
        <v>131.28542262913999</v>
      </c>
      <c r="G38" s="338">
        <v>0.16245104957875017</v>
      </c>
      <c r="H38" s="327">
        <v>216.81387119313601</v>
      </c>
      <c r="J38" s="332"/>
    </row>
    <row r="39" spans="1:10">
      <c r="A39" s="328" t="s">
        <v>297</v>
      </c>
      <c r="B39" s="338">
        <v>92.225133456405842</v>
      </c>
      <c r="C39" s="338">
        <v>383.96172688045931</v>
      </c>
      <c r="D39" s="338">
        <v>1136.7789083545217</v>
      </c>
      <c r="E39" s="338">
        <v>244.82241910304833</v>
      </c>
      <c r="F39" s="338">
        <v>220.4598969998477</v>
      </c>
      <c r="G39" s="338">
        <v>6.7042130260816908</v>
      </c>
      <c r="H39" s="327">
        <v>339.68283410405854</v>
      </c>
      <c r="J39" s="332"/>
    </row>
    <row r="40" spans="1:10">
      <c r="A40" s="328" t="s">
        <v>301</v>
      </c>
      <c r="B40" s="338" t="s">
        <v>370</v>
      </c>
      <c r="C40" s="338">
        <v>0</v>
      </c>
      <c r="D40" s="338" t="s">
        <v>370</v>
      </c>
      <c r="E40" s="338" t="s">
        <v>370</v>
      </c>
      <c r="F40" s="338" t="s">
        <v>370</v>
      </c>
      <c r="G40" s="338">
        <v>0</v>
      </c>
      <c r="H40" s="339">
        <v>0</v>
      </c>
      <c r="J40" s="332"/>
    </row>
    <row r="41" spans="1:10">
      <c r="A41" s="340"/>
      <c r="B41" s="474" t="s">
        <v>302</v>
      </c>
      <c r="C41" s="475"/>
      <c r="D41" s="475"/>
      <c r="E41" s="475"/>
      <c r="F41" s="475"/>
      <c r="G41" s="475"/>
      <c r="H41" s="476"/>
    </row>
    <row r="42" spans="1:10">
      <c r="A42" s="326" t="s">
        <v>292</v>
      </c>
      <c r="B42" s="327">
        <v>0</v>
      </c>
      <c r="C42" s="327">
        <v>249.94209391715228</v>
      </c>
      <c r="D42" s="327">
        <v>353.68877761865991</v>
      </c>
      <c r="E42" s="327">
        <v>229.37019957835665</v>
      </c>
      <c r="F42" s="327">
        <v>97.657342079861237</v>
      </c>
      <c r="G42" s="327">
        <v>0.30213380931972195</v>
      </c>
      <c r="H42" s="327">
        <v>203.80931850034341</v>
      </c>
    </row>
    <row r="43" spans="1:10" ht="15.5">
      <c r="A43" s="301"/>
      <c r="B43" s="332"/>
      <c r="C43" s="332"/>
      <c r="D43" s="332"/>
      <c r="E43" s="332"/>
      <c r="F43" s="332"/>
      <c r="G43" s="332"/>
      <c r="H43" s="332"/>
    </row>
    <row r="44" spans="1:10" ht="15.5">
      <c r="A44" s="301"/>
      <c r="B44" s="301"/>
      <c r="C44" s="301"/>
      <c r="D44" s="301"/>
      <c r="E44" s="301"/>
      <c r="F44" s="301"/>
      <c r="G44" s="301"/>
      <c r="H44" s="301"/>
    </row>
    <row r="45" spans="1:10">
      <c r="B45" s="473" t="s">
        <v>195</v>
      </c>
      <c r="C45" s="473"/>
      <c r="D45" s="473"/>
      <c r="E45" s="473"/>
      <c r="F45" s="473"/>
      <c r="G45" s="473"/>
      <c r="H45" s="473"/>
    </row>
    <row r="46" spans="1:10" ht="29">
      <c r="B46" s="324" t="s">
        <v>34</v>
      </c>
      <c r="C46" s="324" t="s">
        <v>252</v>
      </c>
      <c r="D46" s="324" t="s">
        <v>39</v>
      </c>
      <c r="E46" s="324" t="s">
        <v>85</v>
      </c>
      <c r="F46" s="324" t="s">
        <v>282</v>
      </c>
      <c r="G46" s="324" t="s">
        <v>283</v>
      </c>
      <c r="H46" s="324" t="s">
        <v>118</v>
      </c>
    </row>
    <row r="47" spans="1:10">
      <c r="A47" s="325">
        <v>2019</v>
      </c>
      <c r="B47" s="474" t="s">
        <v>300</v>
      </c>
      <c r="C47" s="475"/>
      <c r="D47" s="475"/>
      <c r="E47" s="475"/>
      <c r="F47" s="475"/>
      <c r="G47" s="475"/>
      <c r="H47" s="476"/>
    </row>
    <row r="48" spans="1:10">
      <c r="A48" s="326" t="s">
        <v>292</v>
      </c>
      <c r="B48" s="327">
        <v>235.14160735718696</v>
      </c>
      <c r="C48" s="327">
        <v>315.07010938696959</v>
      </c>
      <c r="D48" s="327">
        <v>1066.0199711068437</v>
      </c>
      <c r="E48" s="327">
        <v>299.03550819633909</v>
      </c>
      <c r="F48" s="327">
        <v>219.71787752412018</v>
      </c>
      <c r="G48" s="327">
        <v>5.0728804398586593</v>
      </c>
      <c r="H48" s="327">
        <v>300.68313274864943</v>
      </c>
    </row>
    <row r="49" spans="1:17">
      <c r="A49" s="328" t="s">
        <v>293</v>
      </c>
      <c r="B49" s="338" t="s">
        <v>370</v>
      </c>
      <c r="C49" s="338">
        <v>285.85351147954157</v>
      </c>
      <c r="D49" s="338">
        <v>828.68676347313749</v>
      </c>
      <c r="E49" s="338">
        <v>361.41813240988296</v>
      </c>
      <c r="F49" s="338">
        <v>201.21226498889726</v>
      </c>
      <c r="G49" s="338">
        <v>5.0764660636262873</v>
      </c>
      <c r="H49" s="327">
        <v>221.65346008391379</v>
      </c>
      <c r="J49" s="315"/>
    </row>
    <row r="50" spans="1:17">
      <c r="A50" s="328" t="s">
        <v>294</v>
      </c>
      <c r="B50" s="338" t="s">
        <v>370</v>
      </c>
      <c r="C50" s="338">
        <v>276.41168225146538</v>
      </c>
      <c r="D50" s="338" t="s">
        <v>370</v>
      </c>
      <c r="E50" s="338">
        <v>293.01988197399015</v>
      </c>
      <c r="F50" s="338">
        <v>181.47557052352124</v>
      </c>
      <c r="G50" s="338">
        <v>3.6508206624457977</v>
      </c>
      <c r="H50" s="327">
        <v>264.46345698861512</v>
      </c>
      <c r="J50" s="315"/>
    </row>
    <row r="51" spans="1:17">
      <c r="A51" s="328" t="s">
        <v>295</v>
      </c>
      <c r="B51" s="338" t="s">
        <v>370</v>
      </c>
      <c r="C51" s="338">
        <v>327.14409087142622</v>
      </c>
      <c r="D51" s="338">
        <v>1025.7223120987612</v>
      </c>
      <c r="E51" s="338">
        <v>311.76842957260629</v>
      </c>
      <c r="F51" s="338">
        <v>200.76358668774591</v>
      </c>
      <c r="G51" s="338">
        <v>5.2509742052991566</v>
      </c>
      <c r="H51" s="327">
        <v>326.45348277077596</v>
      </c>
      <c r="J51" s="315"/>
    </row>
    <row r="52" spans="1:17">
      <c r="A52" s="328" t="s">
        <v>296</v>
      </c>
      <c r="B52" s="338">
        <v>215.7171916958219</v>
      </c>
      <c r="C52" s="338">
        <v>242.55985016125874</v>
      </c>
      <c r="D52" s="338" t="s">
        <v>370</v>
      </c>
      <c r="E52" s="338">
        <v>259.14367928543379</v>
      </c>
      <c r="F52" s="338">
        <v>170.59280195309603</v>
      </c>
      <c r="G52" s="338" t="s">
        <v>370</v>
      </c>
      <c r="H52" s="327">
        <v>220.16839165356339</v>
      </c>
      <c r="J52" s="315"/>
    </row>
    <row r="53" spans="1:17">
      <c r="A53" s="328" t="s">
        <v>297</v>
      </c>
      <c r="B53" s="338">
        <v>238.66579195179855</v>
      </c>
      <c r="C53" s="338">
        <v>385.16175389434198</v>
      </c>
      <c r="D53" s="338">
        <v>1215.5906425708436</v>
      </c>
      <c r="E53" s="338">
        <v>289.56515971001653</v>
      </c>
      <c r="F53" s="338">
        <v>252.25671478193044</v>
      </c>
      <c r="G53" s="338">
        <v>3.2521799605304631</v>
      </c>
      <c r="H53" s="327">
        <v>355.80662824488729</v>
      </c>
      <c r="J53" s="315"/>
    </row>
    <row r="54" spans="1:17">
      <c r="A54" s="328" t="s">
        <v>301</v>
      </c>
      <c r="B54" s="338" t="s">
        <v>370</v>
      </c>
      <c r="C54" s="338">
        <v>0</v>
      </c>
      <c r="D54" s="338" t="s">
        <v>370</v>
      </c>
      <c r="E54" s="338" t="s">
        <v>370</v>
      </c>
      <c r="F54" s="338" t="s">
        <v>370</v>
      </c>
      <c r="G54" s="338">
        <v>0</v>
      </c>
      <c r="H54" s="339">
        <v>0</v>
      </c>
      <c r="J54" s="315"/>
    </row>
    <row r="55" spans="1:17">
      <c r="A55" s="340"/>
      <c r="B55" s="474" t="s">
        <v>302</v>
      </c>
      <c r="C55" s="475"/>
      <c r="D55" s="475"/>
      <c r="E55" s="475"/>
      <c r="F55" s="475"/>
      <c r="G55" s="475"/>
      <c r="H55" s="476"/>
      <c r="J55" s="315"/>
    </row>
    <row r="56" spans="1:17">
      <c r="A56" s="326" t="s">
        <v>292</v>
      </c>
      <c r="B56" s="327">
        <v>185.95243824065386</v>
      </c>
      <c r="C56" s="327">
        <v>228.85799972968263</v>
      </c>
      <c r="D56" s="327">
        <v>445.23779739595051</v>
      </c>
      <c r="E56" s="327">
        <v>245.93207247867284</v>
      </c>
      <c r="F56" s="327">
        <v>155.57147383410941</v>
      </c>
      <c r="G56" s="327">
        <v>0.30139225162840022</v>
      </c>
      <c r="H56" s="327">
        <v>208.12494577301206</v>
      </c>
      <c r="J56" s="315"/>
    </row>
    <row r="57" spans="1:17" ht="15.5">
      <c r="A57" s="301"/>
      <c r="B57" s="301"/>
      <c r="C57" s="301"/>
      <c r="D57" s="301"/>
      <c r="E57" s="301"/>
      <c r="F57" s="301"/>
      <c r="G57" s="301"/>
      <c r="H57" s="301"/>
    </row>
    <row r="58" spans="1:17" ht="15.5">
      <c r="A58" s="301"/>
      <c r="B58" s="315"/>
      <c r="C58" s="315"/>
      <c r="D58" s="315"/>
      <c r="E58" s="315"/>
      <c r="F58" s="315"/>
      <c r="G58" s="315"/>
      <c r="H58" s="315"/>
    </row>
    <row r="59" spans="1:17">
      <c r="B59" s="473" t="s">
        <v>195</v>
      </c>
      <c r="C59" s="473"/>
      <c r="D59" s="473"/>
      <c r="E59" s="473"/>
      <c r="F59" s="473"/>
      <c r="G59" s="473"/>
      <c r="H59" s="473"/>
    </row>
    <row r="60" spans="1:17" ht="29">
      <c r="B60" s="324" t="s">
        <v>34</v>
      </c>
      <c r="C60" s="324" t="s">
        <v>252</v>
      </c>
      <c r="D60" s="324" t="s">
        <v>39</v>
      </c>
      <c r="E60" s="324" t="s">
        <v>85</v>
      </c>
      <c r="F60" s="324" t="s">
        <v>282</v>
      </c>
      <c r="G60" s="324" t="s">
        <v>283</v>
      </c>
      <c r="H60" s="324" t="s">
        <v>118</v>
      </c>
    </row>
    <row r="61" spans="1:17">
      <c r="A61" s="325">
        <v>2018</v>
      </c>
      <c r="B61" s="474" t="s">
        <v>300</v>
      </c>
      <c r="C61" s="475"/>
      <c r="D61" s="475"/>
      <c r="E61" s="475"/>
      <c r="F61" s="475"/>
      <c r="G61" s="475"/>
      <c r="H61" s="476"/>
    </row>
    <row r="62" spans="1:17">
      <c r="A62" s="326" t="s">
        <v>292</v>
      </c>
      <c r="B62" s="327">
        <v>385.67383131369002</v>
      </c>
      <c r="C62" s="327">
        <v>316.77788478580419</v>
      </c>
      <c r="D62" s="327">
        <v>1567.3471150099526</v>
      </c>
      <c r="E62" s="327">
        <v>289.1810214831861</v>
      </c>
      <c r="F62" s="327">
        <v>208.77438471730696</v>
      </c>
      <c r="G62" s="327">
        <v>5.7036443383841462</v>
      </c>
      <c r="H62" s="327">
        <v>307.74054794623532</v>
      </c>
      <c r="K62" s="315"/>
      <c r="L62" s="315"/>
      <c r="M62" s="315"/>
      <c r="N62" s="315"/>
      <c r="O62" s="315"/>
      <c r="P62" s="315"/>
      <c r="Q62" s="315"/>
    </row>
    <row r="63" spans="1:17">
      <c r="A63" s="328" t="s">
        <v>293</v>
      </c>
      <c r="B63" s="338" t="s">
        <v>370</v>
      </c>
      <c r="C63" s="338">
        <v>286.51031031004749</v>
      </c>
      <c r="D63" s="338">
        <v>1274.8386207152193</v>
      </c>
      <c r="E63" s="338">
        <v>338.52701407782882</v>
      </c>
      <c r="F63" s="338">
        <v>184.08845116679203</v>
      </c>
      <c r="G63" s="338">
        <v>5.715905276294249</v>
      </c>
      <c r="H63" s="327">
        <v>222.96251228195376</v>
      </c>
      <c r="K63" s="315"/>
      <c r="L63" s="315"/>
      <c r="M63" s="315"/>
      <c r="N63" s="315"/>
      <c r="O63" s="315"/>
      <c r="P63" s="315"/>
      <c r="Q63" s="315"/>
    </row>
    <row r="64" spans="1:17">
      <c r="A64" s="328" t="s">
        <v>294</v>
      </c>
      <c r="B64" s="338" t="s">
        <v>370</v>
      </c>
      <c r="C64" s="338">
        <v>284.9519120518799</v>
      </c>
      <c r="D64" s="338" t="s">
        <v>370</v>
      </c>
      <c r="E64" s="338">
        <v>273.34911261969035</v>
      </c>
      <c r="F64" s="338">
        <v>152.31756942391374</v>
      </c>
      <c r="G64" s="338">
        <v>3.6197741915910671</v>
      </c>
      <c r="H64" s="327">
        <v>271.5073248127066</v>
      </c>
      <c r="K64" s="315"/>
      <c r="L64" s="315"/>
      <c r="M64" s="315"/>
      <c r="N64" s="315"/>
      <c r="O64" s="315"/>
      <c r="P64" s="315"/>
      <c r="Q64" s="315"/>
    </row>
    <row r="65" spans="1:17">
      <c r="A65" s="328" t="s">
        <v>295</v>
      </c>
      <c r="B65" s="338">
        <v>385.37434816321098</v>
      </c>
      <c r="C65" s="338">
        <v>327.63620157060387</v>
      </c>
      <c r="D65" s="338">
        <v>1506.7396072608615</v>
      </c>
      <c r="E65" s="338">
        <v>303.80654165225775</v>
      </c>
      <c r="F65" s="338">
        <v>204.62674658676269</v>
      </c>
      <c r="G65" s="338">
        <v>5.5186424701373546</v>
      </c>
      <c r="H65" s="327">
        <v>328.33714973590656</v>
      </c>
      <c r="K65" s="315"/>
      <c r="L65" s="315"/>
      <c r="M65" s="315"/>
      <c r="N65" s="315"/>
      <c r="O65" s="315"/>
      <c r="P65" s="315"/>
      <c r="Q65" s="315"/>
    </row>
    <row r="66" spans="1:17">
      <c r="A66" s="328" t="s">
        <v>296</v>
      </c>
      <c r="B66" s="338">
        <v>387.10753291614861</v>
      </c>
      <c r="C66" s="338">
        <v>247.51457659514116</v>
      </c>
      <c r="D66" s="338" t="s">
        <v>370</v>
      </c>
      <c r="E66" s="338">
        <v>246.83546175863907</v>
      </c>
      <c r="F66" s="338">
        <v>155.46564566109541</v>
      </c>
      <c r="G66" s="338" t="s">
        <v>370</v>
      </c>
      <c r="H66" s="327">
        <v>226.78360310990689</v>
      </c>
      <c r="K66" s="315"/>
      <c r="L66" s="315"/>
      <c r="M66" s="315"/>
      <c r="N66" s="315"/>
      <c r="O66" s="315"/>
      <c r="P66" s="315"/>
      <c r="Q66" s="315"/>
    </row>
    <row r="67" spans="1:17">
      <c r="A67" s="328" t="s">
        <v>297</v>
      </c>
      <c r="B67" s="338" t="s">
        <v>370</v>
      </c>
      <c r="C67" s="338">
        <v>409.84975678633691</v>
      </c>
      <c r="D67" s="338">
        <v>1752.6808979976979</v>
      </c>
      <c r="E67" s="338">
        <v>282.71446514616929</v>
      </c>
      <c r="F67" s="338">
        <v>232.00777356702528</v>
      </c>
      <c r="G67" s="338">
        <v>3.3672571830386042</v>
      </c>
      <c r="H67" s="327">
        <v>400.93020826698995</v>
      </c>
      <c r="K67" s="315"/>
      <c r="L67" s="315"/>
      <c r="M67" s="315"/>
      <c r="N67" s="315"/>
      <c r="O67" s="315"/>
      <c r="P67" s="315"/>
      <c r="Q67" s="315"/>
    </row>
    <row r="68" spans="1:17">
      <c r="A68" s="328" t="s">
        <v>301</v>
      </c>
      <c r="B68" s="338" t="s">
        <v>370</v>
      </c>
      <c r="C68" s="338" t="s">
        <v>370</v>
      </c>
      <c r="D68" s="338" t="s">
        <v>370</v>
      </c>
      <c r="E68" s="338" t="s">
        <v>370</v>
      </c>
      <c r="F68" s="338" t="s">
        <v>370</v>
      </c>
      <c r="G68" s="338" t="s">
        <v>370</v>
      </c>
      <c r="H68" s="339"/>
    </row>
    <row r="69" spans="1:17">
      <c r="A69" s="340"/>
      <c r="B69" s="474" t="s">
        <v>302</v>
      </c>
      <c r="C69" s="475"/>
      <c r="D69" s="475"/>
      <c r="E69" s="475"/>
      <c r="F69" s="475"/>
      <c r="G69" s="475"/>
      <c r="H69" s="476"/>
    </row>
    <row r="70" spans="1:17">
      <c r="A70" s="326" t="s">
        <v>292</v>
      </c>
      <c r="B70" s="327">
        <v>376.96740356923578</v>
      </c>
      <c r="C70" s="327">
        <v>235.09174116620434</v>
      </c>
      <c r="D70" s="327">
        <v>1318.4052841121897</v>
      </c>
      <c r="E70" s="327">
        <v>233.35290190750348</v>
      </c>
      <c r="F70" s="327">
        <v>118.35785275822197</v>
      </c>
      <c r="G70" s="327">
        <v>1.0962489996258489</v>
      </c>
      <c r="H70" s="327">
        <v>213.90968833771501</v>
      </c>
    </row>
    <row r="71" spans="1:17" ht="15.5">
      <c r="A71" s="301"/>
      <c r="B71" s="301"/>
      <c r="C71" s="301"/>
      <c r="D71" s="301"/>
      <c r="E71" s="301"/>
      <c r="F71" s="301"/>
      <c r="G71" s="301"/>
      <c r="H71" s="301"/>
    </row>
    <row r="72" spans="1:17" ht="15.5">
      <c r="A72" s="301"/>
      <c r="B72" s="301"/>
      <c r="C72" s="301"/>
      <c r="D72" s="301"/>
      <c r="E72" s="301"/>
      <c r="F72" s="301"/>
      <c r="G72" s="301"/>
      <c r="H72" s="301"/>
    </row>
    <row r="73" spans="1:17">
      <c r="B73" s="473" t="s">
        <v>195</v>
      </c>
      <c r="C73" s="473"/>
      <c r="D73" s="473"/>
      <c r="E73" s="473"/>
      <c r="F73" s="473"/>
      <c r="G73" s="473"/>
      <c r="H73" s="473"/>
    </row>
    <row r="74" spans="1:17" ht="29">
      <c r="B74" s="324" t="s">
        <v>34</v>
      </c>
      <c r="C74" s="324" t="s">
        <v>252</v>
      </c>
      <c r="D74" s="324" t="s">
        <v>39</v>
      </c>
      <c r="E74" s="324" t="s">
        <v>85</v>
      </c>
      <c r="F74" s="324" t="s">
        <v>282</v>
      </c>
      <c r="G74" s="324" t="s">
        <v>283</v>
      </c>
      <c r="H74" s="324" t="s">
        <v>118</v>
      </c>
    </row>
    <row r="75" spans="1:17">
      <c r="A75" s="325">
        <v>2017</v>
      </c>
      <c r="B75" s="474" t="s">
        <v>300</v>
      </c>
      <c r="C75" s="475"/>
      <c r="D75" s="475"/>
      <c r="E75" s="475"/>
      <c r="F75" s="475"/>
      <c r="G75" s="475"/>
      <c r="H75" s="476"/>
    </row>
    <row r="76" spans="1:17">
      <c r="A76" s="326" t="s">
        <v>292</v>
      </c>
      <c r="B76" s="327">
        <v>391.74320515859665</v>
      </c>
      <c r="C76" s="327">
        <v>317.12196449799842</v>
      </c>
      <c r="D76" s="327">
        <v>1109.2378509038117</v>
      </c>
      <c r="E76" s="327">
        <v>290.85843513089713</v>
      </c>
      <c r="F76" s="327">
        <v>214.09445806020815</v>
      </c>
      <c r="G76" s="327">
        <v>5.2393475580754751</v>
      </c>
      <c r="H76" s="327">
        <v>303.18071912187173</v>
      </c>
      <c r="J76" s="315"/>
      <c r="K76" s="315"/>
      <c r="L76" s="315"/>
      <c r="M76" s="315"/>
      <c r="N76" s="315"/>
      <c r="O76" s="315"/>
      <c r="P76" s="315"/>
    </row>
    <row r="77" spans="1:17">
      <c r="A77" s="328" t="s">
        <v>293</v>
      </c>
      <c r="B77" s="338" t="s">
        <v>370</v>
      </c>
      <c r="C77" s="338">
        <v>284.24187889351094</v>
      </c>
      <c r="D77" s="338">
        <v>831.93845942818473</v>
      </c>
      <c r="E77" s="338">
        <v>369.90631345949799</v>
      </c>
      <c r="F77" s="338">
        <v>194.51526455888771</v>
      </c>
      <c r="G77" s="338">
        <v>5.2471639508067174</v>
      </c>
      <c r="H77" s="327">
        <v>215.92619004963214</v>
      </c>
      <c r="P77" s="315"/>
    </row>
    <row r="78" spans="1:17">
      <c r="A78" s="328" t="s">
        <v>294</v>
      </c>
      <c r="B78" s="338" t="s">
        <v>370</v>
      </c>
      <c r="C78" s="338">
        <v>282.24011206127284</v>
      </c>
      <c r="D78" s="338" t="s">
        <v>370</v>
      </c>
      <c r="E78" s="338">
        <v>272.06089685229188</v>
      </c>
      <c r="F78" s="338">
        <v>174.23295542436236</v>
      </c>
      <c r="G78" s="338">
        <v>3.9064959678675506</v>
      </c>
      <c r="H78" s="327">
        <v>266.56513875807582</v>
      </c>
      <c r="P78" s="315"/>
    </row>
    <row r="79" spans="1:17">
      <c r="A79" s="328" t="s">
        <v>295</v>
      </c>
      <c r="B79" s="338">
        <v>391.20432212609194</v>
      </c>
      <c r="C79" s="338">
        <v>328.02067970837459</v>
      </c>
      <c r="D79" s="338">
        <v>986.90009260045747</v>
      </c>
      <c r="E79" s="338">
        <v>308.13473570507239</v>
      </c>
      <c r="F79" s="338">
        <v>199.76565913944739</v>
      </c>
      <c r="G79" s="338">
        <v>5.1748332057516935</v>
      </c>
      <c r="H79" s="327">
        <v>323.8663801526958</v>
      </c>
      <c r="P79" s="315"/>
    </row>
    <row r="80" spans="1:17">
      <c r="A80" s="328" t="s">
        <v>296</v>
      </c>
      <c r="B80" s="338">
        <v>394.26356318660038</v>
      </c>
      <c r="C80" s="338">
        <v>242.63242078920268</v>
      </c>
      <c r="D80" s="338" t="s">
        <v>370</v>
      </c>
      <c r="E80" s="338">
        <v>243.20744340636116</v>
      </c>
      <c r="F80" s="338">
        <v>163.38900980418163</v>
      </c>
      <c r="G80" s="338" t="s">
        <v>370</v>
      </c>
      <c r="H80" s="327">
        <v>217.62337816232471</v>
      </c>
      <c r="P80" s="315"/>
    </row>
    <row r="81" spans="1:16">
      <c r="A81" s="328" t="s">
        <v>297</v>
      </c>
      <c r="B81" s="338" t="s">
        <v>370</v>
      </c>
      <c r="C81" s="338">
        <v>373.05770903842716</v>
      </c>
      <c r="D81" s="338">
        <v>1379.1297967359399</v>
      </c>
      <c r="E81" s="338">
        <v>288.92490450607971</v>
      </c>
      <c r="F81" s="338">
        <v>243.58877472145895</v>
      </c>
      <c r="G81" s="338">
        <v>3.0389360629922462</v>
      </c>
      <c r="H81" s="327">
        <v>381.41654973255567</v>
      </c>
      <c r="P81" s="315"/>
    </row>
    <row r="82" spans="1:16">
      <c r="A82" s="340"/>
      <c r="B82" s="474" t="s">
        <v>302</v>
      </c>
      <c r="C82" s="475"/>
      <c r="D82" s="475"/>
      <c r="E82" s="475"/>
      <c r="F82" s="475"/>
      <c r="G82" s="475"/>
      <c r="H82" s="476"/>
      <c r="P82" s="315"/>
    </row>
    <row r="83" spans="1:16">
      <c r="A83" s="326" t="s">
        <v>292</v>
      </c>
      <c r="B83" s="327">
        <v>384.89878054295247</v>
      </c>
      <c r="C83" s="327">
        <v>228.84039140149173</v>
      </c>
      <c r="D83" s="327">
        <v>337.64151754343317</v>
      </c>
      <c r="E83" s="327">
        <v>230.90927626804913</v>
      </c>
      <c r="F83" s="327">
        <v>140.50561108759354</v>
      </c>
      <c r="G83" s="327">
        <v>0.53487645736387757</v>
      </c>
      <c r="H83" s="327">
        <v>204.48660363881899</v>
      </c>
      <c r="P83" s="315"/>
    </row>
    <row r="84" spans="1:16" ht="15.5">
      <c r="A84" s="301"/>
      <c r="B84" s="301"/>
      <c r="C84" s="301"/>
      <c r="D84" s="301"/>
      <c r="E84" s="301"/>
      <c r="F84" s="301"/>
      <c r="G84" s="301"/>
      <c r="H84" s="301"/>
    </row>
    <row r="85" spans="1:16" ht="15.5">
      <c r="A85" s="301"/>
      <c r="B85" s="301"/>
      <c r="C85" s="301"/>
      <c r="D85" s="301"/>
      <c r="E85" s="301"/>
      <c r="F85" s="301"/>
      <c r="G85" s="301"/>
      <c r="H85" s="301"/>
    </row>
    <row r="86" spans="1:16">
      <c r="B86" s="473" t="s">
        <v>195</v>
      </c>
      <c r="C86" s="473"/>
      <c r="D86" s="473"/>
      <c r="E86" s="473"/>
      <c r="F86" s="473"/>
      <c r="G86" s="473"/>
      <c r="H86" s="473"/>
    </row>
    <row r="87" spans="1:16" ht="29">
      <c r="B87" s="324" t="s">
        <v>34</v>
      </c>
      <c r="C87" s="324" t="s">
        <v>252</v>
      </c>
      <c r="D87" s="324" t="s">
        <v>39</v>
      </c>
      <c r="E87" s="324" t="s">
        <v>85</v>
      </c>
      <c r="F87" s="324" t="s">
        <v>282</v>
      </c>
      <c r="G87" s="324" t="s">
        <v>283</v>
      </c>
      <c r="H87" s="324" t="s">
        <v>118</v>
      </c>
    </row>
    <row r="88" spans="1:16" ht="14.65" customHeight="1">
      <c r="A88" s="325">
        <v>2016</v>
      </c>
      <c r="B88" s="474" t="s">
        <v>300</v>
      </c>
      <c r="C88" s="475"/>
      <c r="D88" s="475"/>
      <c r="E88" s="475"/>
      <c r="F88" s="475"/>
      <c r="G88" s="475"/>
      <c r="H88" s="476"/>
    </row>
    <row r="89" spans="1:16">
      <c r="A89" s="326" t="s">
        <v>292</v>
      </c>
      <c r="B89" s="327">
        <v>394.81905327916161</v>
      </c>
      <c r="C89" s="327">
        <v>317.12967857919091</v>
      </c>
      <c r="D89" s="327">
        <v>1253.9063313633935</v>
      </c>
      <c r="E89" s="327">
        <v>292.89936633411043</v>
      </c>
      <c r="F89" s="327">
        <v>215.14175308733306</v>
      </c>
      <c r="G89" s="327">
        <v>5.3685082342130039</v>
      </c>
      <c r="H89" s="327">
        <v>310.32023550802131</v>
      </c>
      <c r="I89" s="315"/>
      <c r="J89" s="315"/>
    </row>
    <row r="90" spans="1:16">
      <c r="A90" s="328" t="s">
        <v>293</v>
      </c>
      <c r="B90" s="329" t="s">
        <v>370</v>
      </c>
      <c r="C90" s="329">
        <v>284.77405443299494</v>
      </c>
      <c r="D90" s="329">
        <v>1127.0615404660477</v>
      </c>
      <c r="E90" s="329">
        <v>378.09897320577198</v>
      </c>
      <c r="F90" s="329">
        <v>193.98137799278831</v>
      </c>
      <c r="G90" s="329">
        <v>5.3753647060615872</v>
      </c>
      <c r="H90" s="327">
        <v>218.76424320370143</v>
      </c>
      <c r="I90" s="315"/>
      <c r="J90" s="315"/>
    </row>
    <row r="91" spans="1:16">
      <c r="A91" s="328" t="s">
        <v>294</v>
      </c>
      <c r="B91" s="329" t="s">
        <v>370</v>
      </c>
      <c r="C91" s="329">
        <v>284.99276458527311</v>
      </c>
      <c r="D91" s="329">
        <v>924.94400595518562</v>
      </c>
      <c r="E91" s="329">
        <v>276.66406474050103</v>
      </c>
      <c r="F91" s="329">
        <v>169.5789129342586</v>
      </c>
      <c r="G91" s="329">
        <v>4.41487682676724</v>
      </c>
      <c r="H91" s="327">
        <v>271.97251832642684</v>
      </c>
      <c r="I91" s="315"/>
      <c r="J91" s="315"/>
    </row>
    <row r="92" spans="1:16">
      <c r="A92" s="328" t="s">
        <v>295</v>
      </c>
      <c r="B92" s="329">
        <v>394.37548311666529</v>
      </c>
      <c r="C92" s="329">
        <v>328.02647525481331</v>
      </c>
      <c r="D92" s="329">
        <v>1124.7801434302983</v>
      </c>
      <c r="E92" s="329">
        <v>311.25968155211467</v>
      </c>
      <c r="F92" s="329">
        <v>204.59755148794437</v>
      </c>
      <c r="G92" s="329">
        <v>5.369141947213568</v>
      </c>
      <c r="H92" s="327">
        <v>327.11838879970128</v>
      </c>
      <c r="I92" s="315"/>
      <c r="J92" s="315"/>
    </row>
    <row r="93" spans="1:16">
      <c r="A93" s="328" t="s">
        <v>296</v>
      </c>
      <c r="B93" s="329">
        <v>397.2286199381403</v>
      </c>
      <c r="C93" s="329">
        <v>247.77659812199005</v>
      </c>
      <c r="D93" s="329" t="s">
        <v>370</v>
      </c>
      <c r="E93" s="329">
        <v>247.91009588609805</v>
      </c>
      <c r="F93" s="329">
        <v>161.67830925399934</v>
      </c>
      <c r="G93" s="329">
        <v>0.97345318919989088</v>
      </c>
      <c r="H93" s="327">
        <v>226.41066059641048</v>
      </c>
      <c r="I93" s="315"/>
      <c r="J93" s="315"/>
    </row>
    <row r="94" spans="1:16">
      <c r="A94" s="328" t="s">
        <v>297</v>
      </c>
      <c r="B94" s="329" t="s">
        <v>370</v>
      </c>
      <c r="C94" s="329">
        <v>359.33179665427616</v>
      </c>
      <c r="D94" s="329">
        <v>1461.6039131977277</v>
      </c>
      <c r="E94" s="329">
        <v>280.16087607587571</v>
      </c>
      <c r="F94" s="329">
        <v>243.50121248825133</v>
      </c>
      <c r="G94" s="329">
        <v>2.7681431039668349</v>
      </c>
      <c r="H94" s="327">
        <v>421.54011788043766</v>
      </c>
      <c r="I94" s="315"/>
      <c r="J94" s="315"/>
    </row>
    <row r="95" spans="1:16">
      <c r="A95" s="340"/>
      <c r="B95" s="474" t="s">
        <v>302</v>
      </c>
      <c r="C95" s="475"/>
      <c r="D95" s="475"/>
      <c r="E95" s="475"/>
      <c r="F95" s="475"/>
      <c r="G95" s="475"/>
      <c r="H95" s="476"/>
      <c r="I95" s="315"/>
      <c r="J95" s="315"/>
    </row>
    <row r="96" spans="1:16">
      <c r="A96" s="326" t="s">
        <v>292</v>
      </c>
      <c r="B96" s="327">
        <v>387.41104904087973</v>
      </c>
      <c r="C96" s="327">
        <v>235.74342810901894</v>
      </c>
      <c r="D96" s="327">
        <v>563.57053524513162</v>
      </c>
      <c r="E96" s="327">
        <v>235.7223044691998</v>
      </c>
      <c r="F96" s="327">
        <v>135.34508086172991</v>
      </c>
      <c r="G96" s="327">
        <v>0.34440909328874897</v>
      </c>
      <c r="H96" s="327">
        <v>215.32441908177589</v>
      </c>
      <c r="I96" s="315"/>
      <c r="J96" s="315"/>
    </row>
    <row r="97" spans="1:16">
      <c r="B97" s="315"/>
      <c r="C97" s="315"/>
      <c r="D97" s="315"/>
      <c r="E97" s="315"/>
      <c r="F97" s="315"/>
      <c r="G97" s="315"/>
      <c r="H97" s="315"/>
    </row>
    <row r="99" spans="1:16" ht="14.65" customHeight="1">
      <c r="A99" s="325">
        <v>2015</v>
      </c>
      <c r="B99" s="474" t="s">
        <v>300</v>
      </c>
      <c r="C99" s="475"/>
      <c r="D99" s="475"/>
      <c r="E99" s="475"/>
      <c r="F99" s="475"/>
      <c r="G99" s="475"/>
      <c r="H99" s="476"/>
    </row>
    <row r="100" spans="1:16">
      <c r="A100" s="326" t="s">
        <v>292</v>
      </c>
      <c r="B100" s="327">
        <v>389.95735631942921</v>
      </c>
      <c r="C100" s="327">
        <v>314.77069904468016</v>
      </c>
      <c r="D100" s="327">
        <v>1381.152467158616</v>
      </c>
      <c r="E100" s="327">
        <v>296.19192833951348</v>
      </c>
      <c r="F100" s="327">
        <v>220.54844020371354</v>
      </c>
      <c r="G100" s="327">
        <v>5.1378118151984227</v>
      </c>
      <c r="H100" s="327">
        <v>307.10580726437001</v>
      </c>
      <c r="I100" s="315"/>
      <c r="K100" s="337"/>
      <c r="L100" s="337"/>
      <c r="M100" s="337"/>
      <c r="N100" s="337"/>
      <c r="O100" s="337"/>
      <c r="P100" s="337"/>
    </row>
    <row r="101" spans="1:16">
      <c r="A101" s="328" t="s">
        <v>293</v>
      </c>
      <c r="B101" s="338" t="s">
        <v>370</v>
      </c>
      <c r="C101" s="338">
        <v>284.97054712178556</v>
      </c>
      <c r="D101" s="338">
        <v>1186.4881352237805</v>
      </c>
      <c r="E101" s="338">
        <v>376.17826248328754</v>
      </c>
      <c r="F101" s="338">
        <v>206.51708553851472</v>
      </c>
      <c r="G101" s="338">
        <v>5.1433618808929795</v>
      </c>
      <c r="H101" s="327">
        <v>220.13916284729927</v>
      </c>
      <c r="I101" s="315"/>
      <c r="J101" s="315"/>
      <c r="P101" s="337"/>
    </row>
    <row r="102" spans="1:16">
      <c r="A102" s="328" t="s">
        <v>294</v>
      </c>
      <c r="B102" s="338" t="s">
        <v>370</v>
      </c>
      <c r="C102" s="338">
        <v>283.71314460533733</v>
      </c>
      <c r="D102" s="338">
        <v>866.77793208540561</v>
      </c>
      <c r="E102" s="338">
        <v>276.26924996842973</v>
      </c>
      <c r="F102" s="338">
        <v>178.88533708694334</v>
      </c>
      <c r="G102" s="338">
        <v>3.2381070693881218</v>
      </c>
      <c r="H102" s="327">
        <v>275.64708107927606</v>
      </c>
      <c r="I102" s="315"/>
      <c r="J102" s="315"/>
      <c r="P102" s="337"/>
    </row>
    <row r="103" spans="1:16">
      <c r="A103" s="328" t="s">
        <v>295</v>
      </c>
      <c r="B103" s="338">
        <v>389.70948736595824</v>
      </c>
      <c r="C103" s="338">
        <v>324.94775497718547</v>
      </c>
      <c r="D103" s="338">
        <v>1347.2410105477804</v>
      </c>
      <c r="E103" s="338">
        <v>317.82620120783281</v>
      </c>
      <c r="F103" s="338">
        <v>198.98256064980563</v>
      </c>
      <c r="G103" s="338">
        <v>5.3350219938060937</v>
      </c>
      <c r="H103" s="327">
        <v>321.17652024623891</v>
      </c>
      <c r="I103" s="315"/>
      <c r="J103" s="315"/>
      <c r="P103" s="337"/>
    </row>
    <row r="104" spans="1:16">
      <c r="A104" s="328" t="s">
        <v>296</v>
      </c>
      <c r="B104" s="338">
        <v>391.13627439106739</v>
      </c>
      <c r="C104" s="338">
        <v>250.97026407319092</v>
      </c>
      <c r="D104" s="338" t="s">
        <v>370</v>
      </c>
      <c r="E104" s="338">
        <v>239.14365624984845</v>
      </c>
      <c r="F104" s="338">
        <v>170.51751567471374</v>
      </c>
      <c r="G104" s="338">
        <v>1.261017733513105</v>
      </c>
      <c r="H104" s="327">
        <v>235.20568523291931</v>
      </c>
      <c r="I104" s="315"/>
      <c r="J104" s="315"/>
      <c r="P104" s="337"/>
    </row>
    <row r="105" spans="1:16">
      <c r="A105" s="328" t="s">
        <v>297</v>
      </c>
      <c r="B105" s="338" t="s">
        <v>370</v>
      </c>
      <c r="C105" s="338">
        <v>356.85787732798138</v>
      </c>
      <c r="D105" s="338">
        <v>1428.6120691554174</v>
      </c>
      <c r="E105" s="338">
        <v>314.66331391209019</v>
      </c>
      <c r="F105" s="338">
        <v>257.22733322391747</v>
      </c>
      <c r="G105" s="338">
        <v>2.9814628875626141</v>
      </c>
      <c r="H105" s="327">
        <v>417.23955730630274</v>
      </c>
      <c r="I105" s="315"/>
      <c r="P105" s="337"/>
    </row>
    <row r="106" spans="1:16">
      <c r="A106" s="340"/>
      <c r="B106" s="474" t="s">
        <v>302</v>
      </c>
      <c r="C106" s="475"/>
      <c r="D106" s="475"/>
      <c r="E106" s="475"/>
      <c r="F106" s="475"/>
      <c r="G106" s="475"/>
      <c r="H106" s="476"/>
      <c r="I106" s="341"/>
    </row>
    <row r="107" spans="1:16">
      <c r="A107" s="326" t="s">
        <v>292</v>
      </c>
      <c r="B107" s="327">
        <v>381.54243573562383</v>
      </c>
      <c r="C107" s="327">
        <v>240.04375371494172</v>
      </c>
      <c r="D107" s="327">
        <v>958.65057210806833</v>
      </c>
      <c r="E107" s="327">
        <v>227.76045414433264</v>
      </c>
      <c r="F107" s="327">
        <v>149.73493305835387</v>
      </c>
      <c r="G107" s="327">
        <v>0.30626673656875714</v>
      </c>
      <c r="H107" s="327">
        <v>226.84153327866451</v>
      </c>
      <c r="I107" s="341"/>
    </row>
    <row r="110" spans="1:16" ht="14.65" customHeight="1">
      <c r="A110" s="325">
        <v>2010</v>
      </c>
      <c r="B110" s="474" t="s">
        <v>300</v>
      </c>
      <c r="C110" s="475"/>
      <c r="D110" s="475"/>
      <c r="E110" s="475"/>
      <c r="F110" s="475"/>
      <c r="G110" s="475"/>
      <c r="H110" s="476"/>
    </row>
    <row r="111" spans="1:16">
      <c r="A111" s="326" t="s">
        <v>292</v>
      </c>
      <c r="B111" s="327">
        <v>570.78549997789435</v>
      </c>
      <c r="C111" s="327">
        <v>338.52935586157656</v>
      </c>
      <c r="D111" s="327">
        <v>1740.0220939637161</v>
      </c>
      <c r="E111" s="327">
        <v>233.82706938952396</v>
      </c>
      <c r="F111" s="327">
        <v>410.25432067415062</v>
      </c>
      <c r="G111" s="327">
        <v>18.31064754610793</v>
      </c>
      <c r="H111" s="327">
        <v>369.03778694243761</v>
      </c>
      <c r="J111" s="341"/>
      <c r="K111" s="341"/>
      <c r="L111" s="341"/>
      <c r="M111" s="341"/>
      <c r="N111" s="341"/>
    </row>
    <row r="112" spans="1:16">
      <c r="A112" s="328" t="s">
        <v>293</v>
      </c>
      <c r="B112" s="338" t="s">
        <v>370</v>
      </c>
      <c r="C112" s="338">
        <v>309.34566998737722</v>
      </c>
      <c r="D112" s="338">
        <v>1828.9049073329832</v>
      </c>
      <c r="E112" s="338">
        <v>357.29997315183044</v>
      </c>
      <c r="F112" s="338">
        <v>337.86788128662033</v>
      </c>
      <c r="G112" s="338">
        <v>18.013525355440688</v>
      </c>
      <c r="H112" s="327">
        <v>311.07532352407503</v>
      </c>
      <c r="J112" s="341"/>
      <c r="K112" s="341"/>
      <c r="L112" s="341"/>
      <c r="M112" s="341"/>
      <c r="N112" s="341"/>
    </row>
    <row r="113" spans="1:14">
      <c r="A113" s="328" t="s">
        <v>294</v>
      </c>
      <c r="B113" s="338" t="s">
        <v>370</v>
      </c>
      <c r="C113" s="338">
        <v>289.70839190435947</v>
      </c>
      <c r="D113" s="338">
        <v>891.83406900731211</v>
      </c>
      <c r="E113" s="338">
        <v>253.57553620479138</v>
      </c>
      <c r="F113" s="338" t="s">
        <v>370</v>
      </c>
      <c r="G113" s="338">
        <v>9.4078460314097807</v>
      </c>
      <c r="H113" s="327">
        <v>288.22757980976422</v>
      </c>
      <c r="J113" s="341"/>
      <c r="K113" s="341"/>
      <c r="L113" s="341"/>
      <c r="M113" s="341"/>
      <c r="N113" s="341"/>
    </row>
    <row r="114" spans="1:14">
      <c r="A114" s="328" t="s">
        <v>295</v>
      </c>
      <c r="B114" s="338">
        <v>578.57312427150543</v>
      </c>
      <c r="C114" s="338">
        <v>346.83378737251286</v>
      </c>
      <c r="D114" s="338">
        <v>1695.9588373402448</v>
      </c>
      <c r="E114" s="338">
        <v>233.5000427112939</v>
      </c>
      <c r="F114" s="338">
        <v>361.39722261910629</v>
      </c>
      <c r="G114" s="338">
        <v>28.012849140139696</v>
      </c>
      <c r="H114" s="327">
        <v>379.48496922135001</v>
      </c>
      <c r="J114" s="341"/>
      <c r="K114" s="341"/>
      <c r="L114" s="341"/>
      <c r="M114" s="341"/>
      <c r="N114" s="341"/>
    </row>
    <row r="115" spans="1:14">
      <c r="A115" s="328" t="s">
        <v>296</v>
      </c>
      <c r="B115" s="338">
        <v>554.84785038034522</v>
      </c>
      <c r="C115" s="338">
        <v>294.43434595608113</v>
      </c>
      <c r="D115" s="338" t="s">
        <v>370</v>
      </c>
      <c r="E115" s="338">
        <v>188.52689816185523</v>
      </c>
      <c r="F115" s="338">
        <v>289.55875535946797</v>
      </c>
      <c r="G115" s="338">
        <v>9.6782590530135977</v>
      </c>
      <c r="H115" s="327">
        <v>282.65202049657665</v>
      </c>
      <c r="J115" s="341"/>
      <c r="K115" s="341"/>
      <c r="L115" s="341"/>
      <c r="M115" s="341"/>
      <c r="N115" s="341"/>
    </row>
    <row r="116" spans="1:14">
      <c r="A116" s="328" t="s">
        <v>297</v>
      </c>
      <c r="B116" s="338" t="s">
        <v>370</v>
      </c>
      <c r="C116" s="338">
        <v>341.8997617036697</v>
      </c>
      <c r="D116" s="338">
        <v>3244.6218349740293</v>
      </c>
      <c r="E116" s="338">
        <v>247.34175267617837</v>
      </c>
      <c r="F116" s="338">
        <v>610.31914565176737</v>
      </c>
      <c r="G116" s="338">
        <v>21.821983063723604</v>
      </c>
      <c r="H116" s="327">
        <v>430.89606120543772</v>
      </c>
      <c r="J116" s="341"/>
      <c r="K116" s="341"/>
      <c r="L116" s="341"/>
      <c r="M116" s="341"/>
      <c r="N116" s="341"/>
    </row>
    <row r="117" spans="1:14">
      <c r="A117" s="340"/>
      <c r="B117" s="474" t="s">
        <v>302</v>
      </c>
      <c r="C117" s="475"/>
      <c r="D117" s="475"/>
      <c r="E117" s="475"/>
      <c r="F117" s="475"/>
      <c r="G117" s="475"/>
      <c r="H117" s="476"/>
      <c r="I117" s="337"/>
    </row>
    <row r="118" spans="1:14">
      <c r="A118" s="326" t="s">
        <v>292</v>
      </c>
      <c r="B118" s="327">
        <v>566.97650835056902</v>
      </c>
      <c r="C118" s="327">
        <v>244.48262643707895</v>
      </c>
      <c r="D118" s="327">
        <v>3389.2497462819892</v>
      </c>
      <c r="E118" s="327">
        <v>109.62137327865216</v>
      </c>
      <c r="F118" s="327">
        <v>262.36076139333824</v>
      </c>
      <c r="G118" s="327">
        <v>3.8232467050256029</v>
      </c>
      <c r="H118" s="327">
        <v>230.1781596479145</v>
      </c>
      <c r="I118" s="337"/>
    </row>
    <row r="121" spans="1:14" ht="14.65" customHeight="1">
      <c r="A121" s="325">
        <v>2005</v>
      </c>
      <c r="B121" s="474" t="s">
        <v>300</v>
      </c>
      <c r="C121" s="475"/>
      <c r="D121" s="475"/>
      <c r="E121" s="475"/>
      <c r="F121" s="475"/>
      <c r="G121" s="475"/>
      <c r="H121" s="476"/>
    </row>
    <row r="122" spans="1:14">
      <c r="A122" s="326" t="s">
        <v>292</v>
      </c>
      <c r="B122" s="327">
        <v>365.85762041447299</v>
      </c>
      <c r="C122" s="327">
        <v>341.56446016220661</v>
      </c>
      <c r="D122" s="327">
        <v>1552.5388946585224</v>
      </c>
      <c r="E122" s="327">
        <v>382.72573496527662</v>
      </c>
      <c r="F122" s="327">
        <v>443.18894654445864</v>
      </c>
      <c r="G122" s="327">
        <v>20.512534785400728</v>
      </c>
      <c r="H122" s="327">
        <v>395.54617537099097</v>
      </c>
      <c r="I122" s="341"/>
    </row>
    <row r="123" spans="1:14">
      <c r="A123" s="328" t="s">
        <v>293</v>
      </c>
      <c r="B123" s="338" t="s">
        <v>370</v>
      </c>
      <c r="C123" s="338">
        <v>309.33662353310626</v>
      </c>
      <c r="D123" s="338">
        <v>1829.0996849005271</v>
      </c>
      <c r="E123" s="338">
        <v>481.76500118526326</v>
      </c>
      <c r="F123" s="338">
        <v>403.45182829550714</v>
      </c>
      <c r="G123" s="338">
        <v>29.471060714161823</v>
      </c>
      <c r="H123" s="327">
        <v>375.40359043568583</v>
      </c>
      <c r="I123" s="341"/>
    </row>
    <row r="124" spans="1:14">
      <c r="A124" s="328" t="s">
        <v>294</v>
      </c>
      <c r="B124" s="338" t="s">
        <v>370</v>
      </c>
      <c r="C124" s="338">
        <v>306.53398560818533</v>
      </c>
      <c r="D124" s="338" t="s">
        <v>370</v>
      </c>
      <c r="E124" s="338">
        <v>346.86527696329438</v>
      </c>
      <c r="F124" s="338">
        <v>355.62927301300005</v>
      </c>
      <c r="G124" s="338">
        <v>38.4602994908673</v>
      </c>
      <c r="H124" s="327">
        <v>315.69459800272728</v>
      </c>
      <c r="I124" s="341"/>
    </row>
    <row r="125" spans="1:14">
      <c r="A125" s="328" t="s">
        <v>295</v>
      </c>
      <c r="B125" s="338" t="s">
        <v>370</v>
      </c>
      <c r="C125" s="338">
        <v>363.48708342389057</v>
      </c>
      <c r="D125" s="338">
        <v>1463.1425044576004</v>
      </c>
      <c r="E125" s="338">
        <v>409.24681273792646</v>
      </c>
      <c r="F125" s="338">
        <v>379.11482818681981</v>
      </c>
      <c r="G125" s="338">
        <v>7.096624933139017</v>
      </c>
      <c r="H125" s="327">
        <v>417.70015490860277</v>
      </c>
      <c r="I125" s="341"/>
    </row>
    <row r="126" spans="1:14">
      <c r="A126" s="328" t="s">
        <v>296</v>
      </c>
      <c r="B126" s="338">
        <v>365.85762041447299</v>
      </c>
      <c r="C126" s="338">
        <v>259.22521587810974</v>
      </c>
      <c r="D126" s="338">
        <v>1246.2537020863406</v>
      </c>
      <c r="E126" s="338">
        <v>290.13290034422016</v>
      </c>
      <c r="F126" s="338">
        <v>469.07313612391465</v>
      </c>
      <c r="G126" s="338">
        <v>16.647846832422445</v>
      </c>
      <c r="H126" s="327">
        <v>298.94312116868025</v>
      </c>
      <c r="I126" s="341"/>
    </row>
    <row r="127" spans="1:14">
      <c r="A127" s="328" t="s">
        <v>297</v>
      </c>
      <c r="B127" s="338" t="s">
        <v>370</v>
      </c>
      <c r="C127" s="338">
        <v>324.32329865871549</v>
      </c>
      <c r="D127" s="338">
        <v>2684.8048679655089</v>
      </c>
      <c r="E127" s="338">
        <v>429.19771078022376</v>
      </c>
      <c r="F127" s="338">
        <v>592.05029050205133</v>
      </c>
      <c r="G127" s="338">
        <v>15.27041636470503</v>
      </c>
      <c r="H127" s="327">
        <v>463.54441685030099</v>
      </c>
      <c r="I127" s="341"/>
    </row>
    <row r="128" spans="1:14">
      <c r="A128" s="340"/>
      <c r="B128" s="474" t="s">
        <v>302</v>
      </c>
      <c r="C128" s="475"/>
      <c r="D128" s="475"/>
      <c r="E128" s="475"/>
      <c r="F128" s="475"/>
      <c r="G128" s="475"/>
      <c r="H128" s="476"/>
    </row>
    <row r="129" spans="1:8">
      <c r="A129" s="326" t="s">
        <v>292</v>
      </c>
      <c r="B129" s="327">
        <v>167.6943071010339</v>
      </c>
      <c r="C129" s="327">
        <v>248.70030742874155</v>
      </c>
      <c r="D129" s="327">
        <v>249.87789100629848</v>
      </c>
      <c r="E129" s="327">
        <v>263.23261485272945</v>
      </c>
      <c r="F129" s="327">
        <v>389.01289722115018</v>
      </c>
      <c r="G129" s="327">
        <v>0</v>
      </c>
      <c r="H129" s="327">
        <v>259.34051401830754</v>
      </c>
    </row>
  </sheetData>
  <mergeCells count="28">
    <mergeCell ref="B19:H19"/>
    <mergeCell ref="A2:H2"/>
    <mergeCell ref="B3:H3"/>
    <mergeCell ref="B5:H5"/>
    <mergeCell ref="B13:H13"/>
    <mergeCell ref="B17:H17"/>
    <mergeCell ref="B75:H75"/>
    <mergeCell ref="B27:H27"/>
    <mergeCell ref="B31:H31"/>
    <mergeCell ref="B33:H33"/>
    <mergeCell ref="B41:H41"/>
    <mergeCell ref="B45:H45"/>
    <mergeCell ref="B47:H47"/>
    <mergeCell ref="B55:H55"/>
    <mergeCell ref="B59:H59"/>
    <mergeCell ref="B61:H61"/>
    <mergeCell ref="B69:H69"/>
    <mergeCell ref="B73:H73"/>
    <mergeCell ref="B110:H110"/>
    <mergeCell ref="B117:H117"/>
    <mergeCell ref="B121:H121"/>
    <mergeCell ref="B128:H128"/>
    <mergeCell ref="B82:H82"/>
    <mergeCell ref="B86:H86"/>
    <mergeCell ref="B88:H88"/>
    <mergeCell ref="B95:H95"/>
    <mergeCell ref="B99:H99"/>
    <mergeCell ref="B106:H106"/>
  </mergeCells>
  <hyperlinks>
    <hyperlink ref="A1" location="Indice!A1" display="Torna indietro" xr:uid="{E196E099-50C1-4357-9073-967E9D1BFBDA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108D1-628E-494F-A1D3-CC4D9BF9B564}">
  <dimension ref="A1:Z45"/>
  <sheetViews>
    <sheetView topLeftCell="A18" zoomScale="85" zoomScaleNormal="85" workbookViewId="0">
      <selection activeCell="A11" sqref="A11"/>
    </sheetView>
  </sheetViews>
  <sheetFormatPr defaultColWidth="12.7265625" defaultRowHeight="14.5"/>
  <cols>
    <col min="1" max="1" width="50" customWidth="1"/>
    <col min="2" max="7" width="8.54296875" bestFit="1" customWidth="1"/>
    <col min="8" max="8" width="9.54296875" bestFit="1" customWidth="1"/>
    <col min="9" max="9" width="8.54296875" bestFit="1" customWidth="1"/>
    <col min="10" max="10" width="8.7265625" bestFit="1" customWidth="1"/>
    <col min="11" max="12" width="8.54296875" customWidth="1"/>
    <col min="13" max="13" width="7.7265625" customWidth="1"/>
    <col min="14" max="14" width="27.26953125" customWidth="1"/>
    <col min="15" max="25" width="8.54296875" customWidth="1"/>
  </cols>
  <sheetData>
    <row r="1" spans="1:26" ht="15.5">
      <c r="A1" s="133" t="s">
        <v>30</v>
      </c>
    </row>
    <row r="2" spans="1:26" ht="15.5">
      <c r="A2" s="342" t="s">
        <v>303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</row>
    <row r="3" spans="1:26" s="215" customFormat="1" ht="16.149999999999999" customHeight="1" thickBot="1">
      <c r="A3" s="343" t="s">
        <v>304</v>
      </c>
      <c r="B3" s="344"/>
      <c r="C3" s="344"/>
      <c r="D3" s="344"/>
      <c r="E3" s="344"/>
      <c r="F3" s="344"/>
      <c r="G3" s="344"/>
      <c r="H3" s="344"/>
      <c r="I3" s="344"/>
      <c r="J3" s="345"/>
      <c r="K3" s="345"/>
      <c r="L3" s="345"/>
      <c r="N3" s="344" t="s">
        <v>305</v>
      </c>
      <c r="O3" s="344"/>
      <c r="P3" s="344"/>
      <c r="Q3" s="344"/>
      <c r="R3" s="344"/>
      <c r="S3" s="344"/>
      <c r="T3" s="344"/>
      <c r="U3" s="344"/>
      <c r="V3" s="344"/>
      <c r="W3" s="344"/>
    </row>
    <row r="4" spans="1:26" s="215" customFormat="1" ht="15">
      <c r="A4" s="477" t="s">
        <v>306</v>
      </c>
      <c r="B4" s="346">
        <v>2005</v>
      </c>
      <c r="C4" s="346">
        <v>2010</v>
      </c>
      <c r="D4" s="346">
        <v>2015</v>
      </c>
      <c r="E4" s="346">
        <v>2016</v>
      </c>
      <c r="F4" s="347">
        <v>2017</v>
      </c>
      <c r="G4" s="347">
        <v>2018</v>
      </c>
      <c r="H4" s="347">
        <v>2019</v>
      </c>
      <c r="I4" s="347">
        <v>2020</v>
      </c>
      <c r="J4" s="347">
        <v>2021</v>
      </c>
      <c r="K4" s="347">
        <v>2022</v>
      </c>
      <c r="L4" s="347" t="s">
        <v>307</v>
      </c>
      <c r="N4" s="477" t="s">
        <v>306</v>
      </c>
      <c r="O4" s="346">
        <v>2005</v>
      </c>
      <c r="P4" s="346">
        <v>2010</v>
      </c>
      <c r="Q4" s="346">
        <v>2015</v>
      </c>
      <c r="R4" s="346">
        <v>2016</v>
      </c>
      <c r="S4" s="346">
        <v>2017</v>
      </c>
      <c r="T4" s="346">
        <v>2018</v>
      </c>
      <c r="U4" s="347">
        <v>2019</v>
      </c>
      <c r="V4" s="347">
        <v>2020</v>
      </c>
      <c r="W4" s="347">
        <v>2021</v>
      </c>
      <c r="X4" s="347">
        <v>2022</v>
      </c>
      <c r="Y4" s="347" t="s">
        <v>307</v>
      </c>
    </row>
    <row r="5" spans="1:26" s="215" customFormat="1" ht="17.649999999999999" customHeight="1" thickBot="1">
      <c r="A5" s="478"/>
      <c r="B5" s="348" t="s">
        <v>308</v>
      </c>
      <c r="C5" s="348"/>
      <c r="D5" s="348"/>
      <c r="E5" s="348"/>
      <c r="F5" s="348"/>
      <c r="G5" s="349"/>
      <c r="H5" s="349"/>
      <c r="I5" s="349"/>
      <c r="J5" s="349"/>
      <c r="K5" s="349"/>
      <c r="L5" s="349"/>
      <c r="N5" s="478"/>
      <c r="O5" s="348" t="s">
        <v>308</v>
      </c>
      <c r="P5" s="348"/>
      <c r="Q5" s="348"/>
      <c r="R5" s="348"/>
      <c r="S5" s="348"/>
      <c r="T5" s="348"/>
      <c r="U5" s="348"/>
      <c r="V5" s="348"/>
      <c r="W5" s="348"/>
      <c r="X5" s="348"/>
      <c r="Y5" s="348"/>
      <c r="Z5" s="350"/>
    </row>
    <row r="6" spans="1:26" s="215" customFormat="1" ht="18">
      <c r="A6" s="351" t="s">
        <v>309</v>
      </c>
      <c r="B6" s="352">
        <f>'9'!Q36</f>
        <v>157.8474681816771</v>
      </c>
      <c r="C6" s="352">
        <f>'9'!V36</f>
        <v>134.77210955732576</v>
      </c>
      <c r="D6" s="352">
        <f>'9'!AA36</f>
        <v>106.58791939034371</v>
      </c>
      <c r="E6" s="352">
        <f>'9'!AB36</f>
        <v>106.3037529322458</v>
      </c>
      <c r="F6" s="352">
        <f>'9'!AC36</f>
        <v>106.46007778761914</v>
      </c>
      <c r="G6" s="352">
        <f>'9'!AD36</f>
        <v>98.081454235235427</v>
      </c>
      <c r="H6" s="352">
        <f>'9'!AE36</f>
        <v>93.941670218875416</v>
      </c>
      <c r="I6" s="352">
        <f>'9'!AF36</f>
        <v>84.925839846883463</v>
      </c>
      <c r="J6" s="352">
        <f>'9'!AG36</f>
        <v>88.980833326539312</v>
      </c>
      <c r="K6" s="352">
        <f>'9'!AH36</f>
        <v>98.047107825947279</v>
      </c>
      <c r="L6" s="353">
        <f>'9'!AI36</f>
        <v>79.049529332983738</v>
      </c>
      <c r="N6" s="351" t="s">
        <v>310</v>
      </c>
      <c r="O6" s="354">
        <f>'9'!Q11</f>
        <v>144.61818078911966</v>
      </c>
      <c r="P6" s="354">
        <f>'9'!V11</f>
        <v>120.86340620913765</v>
      </c>
      <c r="Q6" s="354">
        <f>'9'!AA11</f>
        <v>93.640316012759314</v>
      </c>
      <c r="R6" s="354">
        <f>'9'!AB11</f>
        <v>92.858598470203674</v>
      </c>
      <c r="S6" s="354">
        <f>'9'!AC11</f>
        <v>93.314760194549123</v>
      </c>
      <c r="T6" s="354">
        <f>'9'!AD11</f>
        <v>85.5912570751576</v>
      </c>
      <c r="U6" s="354">
        <f>'9'!AE11</f>
        <v>81.187621424168213</v>
      </c>
      <c r="V6" s="354">
        <f>'9'!AF11</f>
        <v>72.38720139007772</v>
      </c>
      <c r="W6" s="354">
        <f>'9'!AG11</f>
        <v>76.895465053207445</v>
      </c>
      <c r="X6" s="354">
        <f>'9'!AH11</f>
        <v>85.573277568099499</v>
      </c>
      <c r="Y6" s="355">
        <f>'9'!AI11</f>
        <v>67.945464207877009</v>
      </c>
      <c r="Z6" s="354"/>
    </row>
    <row r="7" spans="1:26" s="215" customFormat="1" ht="18">
      <c r="A7" s="351" t="s">
        <v>311</v>
      </c>
      <c r="B7" s="356">
        <v>0.17829768103949312</v>
      </c>
      <c r="C7" s="356">
        <v>0.19313606984434939</v>
      </c>
      <c r="D7" s="356">
        <v>0.25192436121334338</v>
      </c>
      <c r="E7" s="356">
        <v>0.25967087416951423</v>
      </c>
      <c r="F7" s="356">
        <v>0.25773129328314992</v>
      </c>
      <c r="G7" s="356">
        <v>0.24991899731226228</v>
      </c>
      <c r="H7" s="356">
        <v>0.25216010409273981</v>
      </c>
      <c r="I7" s="356">
        <v>0.24307957396384905</v>
      </c>
      <c r="J7" s="356">
        <v>0.2383490883288637</v>
      </c>
      <c r="K7" s="356">
        <v>0.2320384969027928</v>
      </c>
      <c r="L7" s="357">
        <f>L6*AVERAGE(I7:K7)/AVERAGE(I6:K6)</f>
        <v>0.20738539806907974</v>
      </c>
      <c r="N7" s="351" t="s">
        <v>312</v>
      </c>
      <c r="O7" s="358">
        <f>B7/'23'!B$6*'23'!B$11</f>
        <v>0.16121272943086457</v>
      </c>
      <c r="P7" s="358">
        <f>C7/'23'!G$6*'23'!G$11</f>
        <v>0.17121537729864114</v>
      </c>
      <c r="Q7" s="358">
        <f>D7/'23'!L$6*'23'!L$11</f>
        <v>0.2159206953744367</v>
      </c>
      <c r="R7" s="358">
        <f>E7/'23'!M$6*'23'!M$11</f>
        <v>0.2221448172697856</v>
      </c>
      <c r="S7" s="358">
        <f>F7/'23'!N$6*'23'!N$11</f>
        <v>0.22152652204696482</v>
      </c>
      <c r="T7" s="358">
        <f>G7/'23'!O$6*'23'!O$11</f>
        <v>0.21306096266715663</v>
      </c>
      <c r="U7" s="358">
        <f>H7/'23'!P$6*'23'!P$11</f>
        <v>0.21458414955821478</v>
      </c>
      <c r="V7" s="358">
        <f>I7/'23'!Q$6*'23'!Q$11</f>
        <v>0.20486355701007597</v>
      </c>
      <c r="W7" s="359">
        <f>J7/'23'!R$6*'23'!R$11</f>
        <v>0.20319494932156851</v>
      </c>
      <c r="X7" s="359">
        <f>K7/'23'!S$6*'23'!S$11</f>
        <v>0.19969572412383574</v>
      </c>
      <c r="Y7" s="360">
        <f>X7</f>
        <v>0.19969572412383574</v>
      </c>
      <c r="Z7" s="358"/>
    </row>
    <row r="8" spans="1:26" s="215" customFormat="1" ht="18.5" thickBot="1">
      <c r="A8" s="361" t="s">
        <v>313</v>
      </c>
      <c r="B8" s="362">
        <v>0.43515657693884613</v>
      </c>
      <c r="C8" s="362">
        <v>0.45746288520519052</v>
      </c>
      <c r="D8" s="362">
        <v>0.50103771565545474</v>
      </c>
      <c r="E8" s="362">
        <v>0.49618036275348681</v>
      </c>
      <c r="F8" s="362">
        <v>0.46733481867025017</v>
      </c>
      <c r="G8" s="362">
        <v>0.44903435172516948</v>
      </c>
      <c r="H8" s="362">
        <v>0.41614366771144162</v>
      </c>
      <c r="I8" s="362">
        <v>0.39236940835854855</v>
      </c>
      <c r="J8" s="362">
        <v>0.38146238900351892</v>
      </c>
      <c r="K8" s="362">
        <v>0.40027374472039556</v>
      </c>
      <c r="L8" s="363">
        <f>L6*AVERAGE(I8:K8)/AVERAGE(I6:K6)</f>
        <v>0.34128038282020212</v>
      </c>
      <c r="N8" s="361" t="s">
        <v>314</v>
      </c>
      <c r="O8" s="364">
        <f>B8/'23'!B$6*'23'!B$11</f>
        <v>0.39345873198745912</v>
      </c>
      <c r="P8" s="364">
        <f>C8/'23'!G$6*'23'!G$11</f>
        <v>0.40554144315794788</v>
      </c>
      <c r="Q8" s="364">
        <f>D8/'23'!L$6*'23'!L$11</f>
        <v>0.42943211784718416</v>
      </c>
      <c r="R8" s="364">
        <f>E8/'23'!M$6*'23'!M$11</f>
        <v>0.424475391663582</v>
      </c>
      <c r="S8" s="364">
        <f>F8/'23'!N$6*'23'!N$11</f>
        <v>0.40168601838245588</v>
      </c>
      <c r="T8" s="364">
        <f>G8/'23'!O$6*'23'!O$11</f>
        <v>0.38281079981146782</v>
      </c>
      <c r="U8" s="364">
        <f>H8/'23'!P$6*'23'!P$11</f>
        <v>0.35413149653941262</v>
      </c>
      <c r="V8" s="364">
        <f>I8/'23'!Q$6*'23'!Q$11</f>
        <v>0.33068262934435527</v>
      </c>
      <c r="W8" s="364">
        <f>J8/'23'!R$6*'23'!R$11</f>
        <v>0.32520045008398718</v>
      </c>
      <c r="X8" s="364">
        <f>K8/'23'!S$6*'23'!S$11</f>
        <v>0.34448143892771743</v>
      </c>
      <c r="Y8" s="365">
        <f>X8</f>
        <v>0.34448143892771743</v>
      </c>
      <c r="Z8" s="358"/>
    </row>
    <row r="9" spans="1:26" s="215" customFormat="1" ht="15.5" thickBot="1">
      <c r="A9" s="361" t="s">
        <v>315</v>
      </c>
      <c r="B9" s="366">
        <f t="shared" ref="B9:H9" si="0">SUM(B6:B8)</f>
        <v>158.46092243965543</v>
      </c>
      <c r="C9" s="366">
        <f t="shared" si="0"/>
        <v>135.42270851237529</v>
      </c>
      <c r="D9" s="366">
        <f t="shared" si="0"/>
        <v>107.34088146721251</v>
      </c>
      <c r="E9" s="366">
        <f t="shared" si="0"/>
        <v>107.05960416916881</v>
      </c>
      <c r="F9" s="366">
        <f t="shared" si="0"/>
        <v>107.18514389957254</v>
      </c>
      <c r="G9" s="366">
        <f t="shared" si="0"/>
        <v>98.780407584272865</v>
      </c>
      <c r="H9" s="366">
        <f t="shared" si="0"/>
        <v>94.609973990679592</v>
      </c>
      <c r="I9" s="366">
        <f>SUM(I6:I8)</f>
        <v>85.561288829205864</v>
      </c>
      <c r="J9" s="366">
        <f>SUM(J6:J8)</f>
        <v>89.600644803871688</v>
      </c>
      <c r="K9" s="366">
        <f>SUM(K6:K8)</f>
        <v>98.679420067570462</v>
      </c>
      <c r="L9" s="367">
        <f>SUM(L6:L8)</f>
        <v>79.598195113873018</v>
      </c>
      <c r="N9" s="361" t="s">
        <v>315</v>
      </c>
      <c r="O9" s="366">
        <f t="shared" ref="O9:Y9" si="1">SUM(O6:O8)</f>
        <v>145.172852250538</v>
      </c>
      <c r="P9" s="366">
        <f t="shared" si="1"/>
        <v>121.44016302959423</v>
      </c>
      <c r="Q9" s="366">
        <f t="shared" si="1"/>
        <v>94.285668825980935</v>
      </c>
      <c r="R9" s="366">
        <f t="shared" si="1"/>
        <v>93.50521867913703</v>
      </c>
      <c r="S9" s="366">
        <f t="shared" si="1"/>
        <v>93.937972734978544</v>
      </c>
      <c r="T9" s="366">
        <f t="shared" si="1"/>
        <v>86.187128837636223</v>
      </c>
      <c r="U9" s="366">
        <f t="shared" si="1"/>
        <v>81.756337070265843</v>
      </c>
      <c r="V9" s="366">
        <f t="shared" si="1"/>
        <v>72.922747576432144</v>
      </c>
      <c r="W9" s="366">
        <f t="shared" si="1"/>
        <v>77.423860452612999</v>
      </c>
      <c r="X9" s="366">
        <f t="shared" si="1"/>
        <v>86.117454731151057</v>
      </c>
      <c r="Y9" s="367">
        <f t="shared" si="1"/>
        <v>68.489641370928567</v>
      </c>
      <c r="Z9" s="368"/>
    </row>
    <row r="10" spans="1:26" s="215" customFormat="1" ht="15.5">
      <c r="A10" s="6" t="s">
        <v>316</v>
      </c>
      <c r="B10" s="369"/>
      <c r="C10" s="369"/>
      <c r="D10" s="369"/>
      <c r="E10" s="369"/>
      <c r="F10" s="369"/>
      <c r="G10" s="369"/>
      <c r="H10" s="271"/>
      <c r="I10" s="271"/>
      <c r="J10" s="271"/>
      <c r="K10" s="271"/>
      <c r="L10" s="271"/>
    </row>
    <row r="11" spans="1:26" s="215" customFormat="1" ht="15.5">
      <c r="A11" s="6"/>
      <c r="B11" s="271"/>
      <c r="C11" s="271"/>
      <c r="D11" s="271"/>
      <c r="E11" s="271"/>
      <c r="F11" s="271"/>
      <c r="G11" s="271"/>
      <c r="H11" s="271"/>
      <c r="I11" s="271"/>
      <c r="J11" s="271"/>
      <c r="K11" s="271"/>
      <c r="L11" s="271"/>
    </row>
    <row r="12" spans="1:26" s="215" customFormat="1" ht="16" thickBot="1">
      <c r="A12" s="61" t="s">
        <v>317</v>
      </c>
      <c r="B12" s="6"/>
      <c r="C12" s="6"/>
      <c r="D12" s="6"/>
      <c r="E12" s="6"/>
      <c r="F12" s="6"/>
      <c r="G12" s="6"/>
      <c r="H12" s="6"/>
      <c r="I12" s="6"/>
      <c r="J12" s="285"/>
      <c r="K12" s="6"/>
      <c r="L12" s="6"/>
    </row>
    <row r="13" spans="1:26" s="215" customFormat="1" ht="15.5">
      <c r="A13" s="477" t="s">
        <v>318</v>
      </c>
      <c r="B13" s="346">
        <v>2005</v>
      </c>
      <c r="C13" s="346">
        <v>2010</v>
      </c>
      <c r="D13" s="370">
        <v>2015</v>
      </c>
      <c r="E13" s="370">
        <v>2016</v>
      </c>
      <c r="F13" s="370">
        <v>2017</v>
      </c>
      <c r="G13" s="370">
        <v>2018</v>
      </c>
      <c r="H13" s="370">
        <v>2019</v>
      </c>
      <c r="I13" s="370">
        <v>2020</v>
      </c>
      <c r="J13" s="370">
        <v>2021</v>
      </c>
      <c r="K13" s="370">
        <v>2022</v>
      </c>
      <c r="L13" s="6"/>
    </row>
    <row r="14" spans="1:26" s="215" customFormat="1" ht="16" thickBot="1">
      <c r="A14" s="478"/>
      <c r="B14" s="348" t="s">
        <v>319</v>
      </c>
      <c r="C14" s="348"/>
      <c r="D14" s="348"/>
      <c r="E14" s="348"/>
      <c r="F14" s="348"/>
      <c r="G14" s="348"/>
      <c r="H14" s="348"/>
      <c r="I14" s="348"/>
      <c r="J14" s="348"/>
      <c r="K14" s="348"/>
      <c r="L14" s="6"/>
    </row>
    <row r="15" spans="1:26" s="215" customFormat="1" ht="18">
      <c r="A15" s="351" t="s">
        <v>320</v>
      </c>
      <c r="B15" s="371">
        <v>129.12511144410377</v>
      </c>
      <c r="C15" s="371">
        <v>102.27184769534844</v>
      </c>
      <c r="D15" s="371">
        <v>86.271414771999943</v>
      </c>
      <c r="E15" s="371">
        <v>82.940045425267712</v>
      </c>
      <c r="F15" s="371">
        <v>80.570357057719221</v>
      </c>
      <c r="G15" s="371">
        <v>75.892443953213487</v>
      </c>
      <c r="H15" s="371">
        <v>74.068792565935155</v>
      </c>
      <c r="I15" s="371">
        <v>67.904307017653451</v>
      </c>
      <c r="J15" s="371">
        <v>68.743948734886445</v>
      </c>
      <c r="K15" s="371">
        <v>70.449037763610662</v>
      </c>
      <c r="L15" s="271"/>
      <c r="M15" s="236"/>
      <c r="N15" s="236"/>
      <c r="O15" s="236"/>
    </row>
    <row r="16" spans="1:26" s="215" customFormat="1" ht="18">
      <c r="A16" s="351" t="s">
        <v>321</v>
      </c>
      <c r="B16" s="372">
        <v>183.90635234145913</v>
      </c>
      <c r="C16" s="372">
        <v>78.980176323774941</v>
      </c>
      <c r="D16" s="372">
        <v>32.517988367917511</v>
      </c>
      <c r="E16" s="372">
        <v>25.02990959347818</v>
      </c>
      <c r="F16" s="372">
        <v>22.478726709369234</v>
      </c>
      <c r="G16" s="372">
        <v>20.302974556885665</v>
      </c>
      <c r="H16" s="372">
        <v>16.860647592455912</v>
      </c>
      <c r="I16" s="372">
        <v>14.437450048949174</v>
      </c>
      <c r="J16" s="372">
        <v>13.452240206591863</v>
      </c>
      <c r="K16" s="372">
        <v>16.815664479366603</v>
      </c>
      <c r="L16" s="271"/>
      <c r="M16" s="236"/>
      <c r="N16" s="236"/>
      <c r="O16" s="236"/>
    </row>
    <row r="17" spans="1:26" s="215" customFormat="1" ht="15.5">
      <c r="A17" s="351" t="s">
        <v>322</v>
      </c>
      <c r="B17" s="372">
        <v>17.8570223964511</v>
      </c>
      <c r="C17" s="372">
        <v>25.256930689937288</v>
      </c>
      <c r="D17" s="372">
        <v>27.461421723208137</v>
      </c>
      <c r="E17" s="372">
        <v>29.889803654970354</v>
      </c>
      <c r="F17" s="372">
        <v>29.9865595003339</v>
      </c>
      <c r="G17" s="372">
        <v>29.665916686451897</v>
      </c>
      <c r="H17" s="372">
        <v>30.833367769848394</v>
      </c>
      <c r="I17" s="372">
        <v>30.289831230924001</v>
      </c>
      <c r="J17" s="372">
        <v>29.52969607498834</v>
      </c>
      <c r="K17" s="372">
        <v>28.831966731570571</v>
      </c>
      <c r="L17" s="271"/>
      <c r="M17" s="236"/>
      <c r="N17" s="236"/>
      <c r="O17" s="236"/>
    </row>
    <row r="18" spans="1:26" s="215" customFormat="1" ht="15.5">
      <c r="A18" s="351" t="s">
        <v>323</v>
      </c>
      <c r="B18" s="372">
        <v>36.970470131027426</v>
      </c>
      <c r="C18" s="372">
        <v>35.899104322052779</v>
      </c>
      <c r="D18" s="372">
        <v>32.146669189056958</v>
      </c>
      <c r="E18" s="372">
        <v>33.606310041226543</v>
      </c>
      <c r="F18" s="372">
        <v>34.658055341082509</v>
      </c>
      <c r="G18" s="372">
        <v>32.458366558748786</v>
      </c>
      <c r="H18" s="372">
        <v>33.336018920442228</v>
      </c>
      <c r="I18" s="372">
        <v>31.253521960029094</v>
      </c>
      <c r="J18" s="372">
        <v>32.060728393115063</v>
      </c>
      <c r="K18" s="372">
        <v>31.794937290330374</v>
      </c>
      <c r="L18" s="271"/>
      <c r="M18" s="236"/>
      <c r="N18" s="236"/>
      <c r="O18" s="236"/>
    </row>
    <row r="19" spans="1:26" s="215" customFormat="1" ht="18">
      <c r="A19" s="351" t="s">
        <v>324</v>
      </c>
      <c r="B19" s="372">
        <v>0.23181134721780092</v>
      </c>
      <c r="C19" s="372">
        <v>0.22917479528794457</v>
      </c>
      <c r="D19" s="372">
        <v>0.24098275684989801</v>
      </c>
      <c r="E19" s="372">
        <v>0.21065575728247626</v>
      </c>
      <c r="F19" s="372">
        <v>0.19150587730802074</v>
      </c>
      <c r="G19" s="372">
        <v>0.17230512333715695</v>
      </c>
      <c r="H19" s="372">
        <v>0.13093780378260922</v>
      </c>
      <c r="I19" s="372">
        <v>0.10719569274299928</v>
      </c>
      <c r="J19" s="372">
        <v>0.10570161622727489</v>
      </c>
      <c r="K19" s="372">
        <v>0.14136926763995075</v>
      </c>
      <c r="L19" s="271"/>
      <c r="M19" s="236"/>
      <c r="N19" s="236"/>
      <c r="O19" s="236"/>
    </row>
    <row r="20" spans="1:26" s="215" customFormat="1" ht="18.5" thickBot="1">
      <c r="A20" s="361" t="s">
        <v>325</v>
      </c>
      <c r="B20" s="373">
        <v>5.9268176024470778</v>
      </c>
      <c r="C20" s="373">
        <v>2.8655143985921909</v>
      </c>
      <c r="D20" s="373">
        <v>1.4223569546627475</v>
      </c>
      <c r="E20" s="373">
        <v>1.2553363125030856</v>
      </c>
      <c r="F20" s="373">
        <v>1.1928483793062916</v>
      </c>
      <c r="G20" s="373">
        <v>1.0308380301382216</v>
      </c>
      <c r="H20" s="373">
        <v>0.95611480439973473</v>
      </c>
      <c r="I20" s="373">
        <v>0.82079583591396221</v>
      </c>
      <c r="J20" s="373">
        <v>0.85146414185688579</v>
      </c>
      <c r="K20" s="373">
        <v>0.91279223494996453</v>
      </c>
      <c r="L20" s="271"/>
      <c r="M20" s="236"/>
      <c r="N20" s="236"/>
      <c r="O20" s="236"/>
    </row>
    <row r="21" spans="1:26" s="215" customFormat="1" ht="15.5">
      <c r="B21" s="374"/>
      <c r="C21" s="374"/>
      <c r="D21" s="374"/>
      <c r="E21" s="374"/>
      <c r="F21" s="374"/>
      <c r="G21" s="6"/>
      <c r="H21" s="6"/>
      <c r="I21" s="6"/>
      <c r="J21" s="6"/>
      <c r="K21" s="6"/>
      <c r="L21" s="6"/>
    </row>
    <row r="22" spans="1:26" s="215" customFormat="1" ht="14">
      <c r="B22" s="375"/>
      <c r="C22" s="375"/>
      <c r="D22" s="375"/>
      <c r="E22" s="375"/>
      <c r="F22" s="375"/>
      <c r="G22" s="375"/>
      <c r="H22" s="375"/>
      <c r="I22" s="375"/>
      <c r="J22" s="375"/>
      <c r="K22" s="375"/>
      <c r="L22" s="375"/>
    </row>
    <row r="23" spans="1:26" s="215" customFormat="1" ht="16" thickBot="1">
      <c r="A23" s="61" t="s">
        <v>326</v>
      </c>
      <c r="N23" s="61" t="s">
        <v>327</v>
      </c>
    </row>
    <row r="24" spans="1:26" s="215" customFormat="1" ht="15">
      <c r="A24" s="477" t="s">
        <v>306</v>
      </c>
      <c r="B24" s="346">
        <v>2005</v>
      </c>
      <c r="C24" s="346">
        <v>2010</v>
      </c>
      <c r="D24" s="346">
        <v>2015</v>
      </c>
      <c r="E24" s="346">
        <v>2016</v>
      </c>
      <c r="F24" s="346">
        <v>2017</v>
      </c>
      <c r="G24" s="346">
        <v>2018</v>
      </c>
      <c r="H24" s="347">
        <v>2019</v>
      </c>
      <c r="I24" s="347">
        <v>2020</v>
      </c>
      <c r="J24" s="347">
        <v>2021</v>
      </c>
      <c r="K24" s="347">
        <v>2022</v>
      </c>
      <c r="L24" s="347" t="s">
        <v>307</v>
      </c>
      <c r="N24" s="477" t="s">
        <v>306</v>
      </c>
      <c r="O24" s="346">
        <v>2005</v>
      </c>
      <c r="P24" s="346">
        <v>2010</v>
      </c>
      <c r="Q24" s="346">
        <v>2015</v>
      </c>
      <c r="R24" s="346">
        <v>2016</v>
      </c>
      <c r="S24" s="346">
        <v>2017</v>
      </c>
      <c r="T24" s="346">
        <v>2018</v>
      </c>
      <c r="U24" s="347">
        <v>2019</v>
      </c>
      <c r="V24" s="347">
        <v>2020</v>
      </c>
      <c r="W24" s="347">
        <v>2021</v>
      </c>
      <c r="X24" s="347">
        <v>2022</v>
      </c>
      <c r="Y24" s="347" t="s">
        <v>307</v>
      </c>
      <c r="Z24" s="350"/>
    </row>
    <row r="25" spans="1:26" s="215" customFormat="1" ht="16.149999999999999" customHeight="1" thickBot="1">
      <c r="A25" s="478"/>
      <c r="B25" s="348" t="s">
        <v>328</v>
      </c>
      <c r="C25" s="348"/>
      <c r="D25" s="348"/>
      <c r="E25" s="348"/>
      <c r="F25" s="348"/>
      <c r="G25" s="349"/>
      <c r="H25" s="349"/>
      <c r="I25" s="349"/>
      <c r="J25" s="349"/>
      <c r="K25" s="349"/>
      <c r="L25" s="349"/>
      <c r="N25" s="478"/>
      <c r="O25" s="348" t="s">
        <v>329</v>
      </c>
      <c r="P25" s="348"/>
      <c r="Q25" s="348"/>
      <c r="R25" s="348"/>
      <c r="S25" s="348"/>
      <c r="T25" s="348"/>
      <c r="U25" s="348"/>
      <c r="V25" s="348"/>
      <c r="W25" s="348"/>
      <c r="X25" s="348"/>
      <c r="Y25" s="348"/>
      <c r="Z25" s="350"/>
    </row>
    <row r="26" spans="1:26" ht="18">
      <c r="A26" s="351" t="s">
        <v>309</v>
      </c>
      <c r="B26" s="352">
        <f>B6/('13'!Q$6-'13'!Q$7+'13'!Q$8)*1000</f>
        <v>450.3920518184126</v>
      </c>
      <c r="C26" s="352">
        <f>C6/('13'!V$6-'13'!V$7+'13'!V$8)*1000</f>
        <v>379.61405680822901</v>
      </c>
      <c r="D26" s="352">
        <f>D6/('13'!AA$6-'13'!AA$7+'13'!AA$8)*1000</f>
        <v>312.72886703208758</v>
      </c>
      <c r="E26" s="352">
        <f>E6/('13'!AB$6-'13'!AB$7+'13'!AB$8)*1000</f>
        <v>304.6050338320585</v>
      </c>
      <c r="F26" s="352">
        <f>F6/('13'!AC$6-'13'!AC$7+'13'!AC$8)*1000</f>
        <v>299.81694658446656</v>
      </c>
      <c r="G26" s="352">
        <f>G6/('13'!AD$6-'13'!AD$7+'13'!AD$8)*1000</f>
        <v>282.15674945014291</v>
      </c>
      <c r="H26" s="352">
        <f>H6/('13'!AE$6-'13'!AE$7+'13'!AE$8)*1000</f>
        <v>266.67980085202618</v>
      </c>
      <c r="I26" s="352">
        <f>I6/('13'!AF$6-'13'!AF$7+'13'!AF$8)*1000</f>
        <v>251.34508272509399</v>
      </c>
      <c r="J26" s="352">
        <f>J6/('13'!AG$6-'13'!AG$7+'13'!AG$8)*1000</f>
        <v>258.16950814851049</v>
      </c>
      <c r="K26" s="352">
        <f>K6/('13'!AH$6-'13'!AH$7+'13'!AH$8)*1000</f>
        <v>289.44912265497334</v>
      </c>
      <c r="L26" s="353">
        <f>L6/('13'!AI$6-'13'!AI$7+'13'!AI$8)*1000</f>
        <v>251.03280888045171</v>
      </c>
      <c r="N26" s="351" t="s">
        <v>310</v>
      </c>
      <c r="O26" s="354">
        <f>O6/('13'!Q$6-'13'!Q$7)*1000</f>
        <v>487.19580885432646</v>
      </c>
      <c r="P26" s="354">
        <f>P6/('13'!V$6-'13'!V$7)*1000</f>
        <v>404.53380452797887</v>
      </c>
      <c r="Q26" s="354">
        <f>Q6/('13'!AA$6-'13'!AA$7)*1000</f>
        <v>332.57464617984158</v>
      </c>
      <c r="R26" s="354">
        <f>R6/('13'!AB$6-'13'!AB$7)*1000</f>
        <v>322.48951518253148</v>
      </c>
      <c r="S26" s="354">
        <f>S6/('13'!AC$6-'13'!AC$7)*1000</f>
        <v>317.39283262032956</v>
      </c>
      <c r="T26" s="354">
        <f>T6/('13'!AD$6-'13'!AD$7)*1000</f>
        <v>297.19995556923232</v>
      </c>
      <c r="U26" s="354">
        <f>U6/('13'!AE$6-'13'!AE$7)*1000</f>
        <v>278.02248278888072</v>
      </c>
      <c r="V26" s="354">
        <f>V6/('13'!AF$6-'13'!AF$7)*1000</f>
        <v>259.8364614963337</v>
      </c>
      <c r="W26" s="376">
        <f>W6/('13'!AG$6-'13'!AG$7)*1000</f>
        <v>267.94776985892901</v>
      </c>
      <c r="X26" s="376">
        <f>X6/('13'!AH$6-'13'!AH$7)*1000</f>
        <v>303.38686147769562</v>
      </c>
      <c r="Y26" s="355">
        <f>Y6/('13'!AI$6-'13'!AI$7)*1000</f>
        <v>257.22438831311365</v>
      </c>
      <c r="Z26" s="354"/>
    </row>
    <row r="27" spans="1:26" ht="18">
      <c r="A27" s="351" t="s">
        <v>311</v>
      </c>
      <c r="B27" s="352">
        <f>B7/('13'!Q$6-'13'!Q$7+'13'!Q$8)*1000</f>
        <v>0.50874340477488789</v>
      </c>
      <c r="C27" s="352">
        <f>C7/('13'!V$6-'13'!V$7+'13'!V$8)*1000</f>
        <v>0.54400845420042365</v>
      </c>
      <c r="D27" s="352">
        <f>D7/('13'!AA$6-'13'!AA$7+'13'!AA$8)*1000</f>
        <v>0.73914586672351046</v>
      </c>
      <c r="E27" s="352">
        <f>E7/('13'!AB$6-'13'!AB$7+'13'!AB$8)*1000</f>
        <v>0.74406644384435516</v>
      </c>
      <c r="F27" s="352">
        <f>F7/('13'!AC$6-'13'!AC$7+'13'!AC$8)*1000</f>
        <v>0.72583273464793652</v>
      </c>
      <c r="G27" s="352">
        <f>G7/('13'!AD$6-'13'!AD$7+'13'!AD$8)*1000</f>
        <v>0.71895683498271556</v>
      </c>
      <c r="H27" s="352">
        <f>H7/('13'!AE$6-'13'!AE$7+'13'!AE$8)*1000</f>
        <v>0.71582723817450822</v>
      </c>
      <c r="I27" s="352">
        <f>I7/('13'!AF$6-'13'!AF$7+'13'!AF$8)*1000</f>
        <v>0.71941420581625626</v>
      </c>
      <c r="J27" s="352">
        <f>J7/('13'!AG$6-'13'!AG$7+'13'!AG$8)*1000</f>
        <v>0.69154743331849</v>
      </c>
      <c r="K27" s="352">
        <f>K7/('13'!AH$6-'13'!AH$7+'13'!AH$8)*1000</f>
        <v>0.68501091811825943</v>
      </c>
      <c r="L27" s="353">
        <f>L7/('13'!AI$6-'13'!AI$7+'13'!AI$8)*1000</f>
        <v>0.6585812646495951</v>
      </c>
      <c r="N27" s="351" t="s">
        <v>312</v>
      </c>
      <c r="O27" s="377">
        <f>O7/('13'!Q$6-'13'!Q$7)*1000</f>
        <v>0.54310022214435749</v>
      </c>
      <c r="P27" s="377">
        <f>P7/('13'!V$6-'13'!V$7)*1000</f>
        <v>0.57306351148554835</v>
      </c>
      <c r="Q27" s="377">
        <f>Q7/('13'!AA$6-'13'!AA$7)*1000</f>
        <v>0.76686786124551232</v>
      </c>
      <c r="R27" s="377">
        <f>R7/('13'!AB$6-'13'!AB$7)*1000</f>
        <v>0.77148886157949859</v>
      </c>
      <c r="S27" s="377">
        <f>S7/('13'!AC$6-'13'!AC$7)*1000</f>
        <v>0.75348133764076475</v>
      </c>
      <c r="T27" s="377">
        <f>T7/('13'!AD$6-'13'!AD$7)*1000</f>
        <v>0.73981514937459192</v>
      </c>
      <c r="U27" s="377">
        <f>U7/('13'!AE$6-'13'!AE$7)*1000</f>
        <v>0.73483145559374408</v>
      </c>
      <c r="V27" s="377">
        <f>V7/('13'!AF$6-'13'!AF$7)*1000</f>
        <v>0.73536510212904949</v>
      </c>
      <c r="W27" s="378">
        <f>W7/('13'!AG$6-'13'!AG$7)*1000</f>
        <v>0.70804739238704095</v>
      </c>
      <c r="X27" s="378">
        <f>X7/('13'!AH$6-'13'!AH$7)*1000</f>
        <v>0.70799039973936351</v>
      </c>
      <c r="Y27" s="379">
        <f>Y7/('13'!AI$6-'13'!AI$7)*1000</f>
        <v>0.75599763847875723</v>
      </c>
      <c r="Z27" s="377"/>
    </row>
    <row r="28" spans="1:26" ht="18.5" thickBot="1">
      <c r="A28" s="361" t="s">
        <v>313</v>
      </c>
      <c r="B28" s="380">
        <f>B8/('13'!Q$6-'13'!Q$7+'13'!Q$8)*1000</f>
        <v>1.2416484458539729</v>
      </c>
      <c r="C28" s="380">
        <f>C8/('13'!V$6-'13'!V$7+'13'!V$8)*1000</f>
        <v>1.2885406503047498</v>
      </c>
      <c r="D28" s="380">
        <f>D8/('13'!AA$6-'13'!AA$7+'13'!AA$8)*1000</f>
        <v>1.4700442419131297</v>
      </c>
      <c r="E28" s="380">
        <f>E8/('13'!AB$6-'13'!AB$7+'13'!AB$8)*1000</f>
        <v>1.4217657609854988</v>
      </c>
      <c r="F28" s="380">
        <f>F8/('13'!AC$6-'13'!AC$7+'13'!AC$8)*1000</f>
        <v>1.3161262069133537</v>
      </c>
      <c r="G28" s="380">
        <f>G8/('13'!AD$6-'13'!AD$7+'13'!AD$8)*1000</f>
        <v>1.291763810621704</v>
      </c>
      <c r="H28" s="380">
        <f>H8/('13'!AE$6-'13'!AE$7+'13'!AE$8)*1000</f>
        <v>1.1813406145808627</v>
      </c>
      <c r="I28" s="380">
        <f>I8/('13'!AF$6-'13'!AF$7+'13'!AF$8)*1000</f>
        <v>1.1612498808428875</v>
      </c>
      <c r="J28" s="380">
        <f>J8/('13'!AG$6-'13'!AG$7+'13'!AG$8)*1000</f>
        <v>1.1067771975655474</v>
      </c>
      <c r="K28" s="380">
        <f>K8/('13'!AH$6-'13'!AH$7+'13'!AH$8)*1000</f>
        <v>1.1816654952924401</v>
      </c>
      <c r="L28" s="381">
        <f>L8/('13'!AI$6-'13'!AI$7+'13'!AI$8)*1000</f>
        <v>1.0837834688966825</v>
      </c>
      <c r="N28" s="361" t="s">
        <v>314</v>
      </c>
      <c r="O28" s="382">
        <f>O8/('13'!Q$6-'13'!Q$7)*1000</f>
        <v>1.3255003218506098</v>
      </c>
      <c r="P28" s="382">
        <f>P8/('13'!V$6-'13'!V$7)*1000</f>
        <v>1.357360577862389</v>
      </c>
      <c r="Q28" s="382">
        <f>Q8/('13'!AA$6-'13'!AA$7)*1000</f>
        <v>1.5251789051184648</v>
      </c>
      <c r="R28" s="382">
        <f>R8/('13'!AB$6-'13'!AB$7)*1000</f>
        <v>1.4741646494743124</v>
      </c>
      <c r="S28" s="382">
        <f>S8/('13'!AC$6-'13'!AC$7)*1000</f>
        <v>1.3662604172435815</v>
      </c>
      <c r="T28" s="382">
        <f>T8/('13'!AD$6-'13'!AD$7)*1000</f>
        <v>1.3292403521482108</v>
      </c>
      <c r="U28" s="382">
        <f>U8/('13'!AE$6-'13'!AE$7)*1000</f>
        <v>1.2127035645894724</v>
      </c>
      <c r="V28" s="382">
        <f>V8/('13'!AF$6-'13'!AF$7)*1000</f>
        <v>1.1869971850979542</v>
      </c>
      <c r="W28" s="383">
        <f>W8/('13'!AG$6-'13'!AG$7)*1000</f>
        <v>1.1331843210367538</v>
      </c>
      <c r="X28" s="383">
        <f>X8/('13'!AH$6-'13'!AH$7)*1000</f>
        <v>1.221305827750145</v>
      </c>
      <c r="Y28" s="384">
        <f>Y8/('13'!AI$6-'13'!AI$7)*1000</f>
        <v>1.3041198326691361</v>
      </c>
      <c r="Z28" s="385"/>
    </row>
    <row r="29" spans="1:26" ht="16" thickBot="1">
      <c r="A29" s="361" t="s">
        <v>315</v>
      </c>
      <c r="B29" s="366">
        <f>B9/('13'!Q$6-'13'!Q$7+'13'!Q$8)*1000</f>
        <v>452.14244366904143</v>
      </c>
      <c r="C29" s="366">
        <f>C9/('13'!V$6-'13'!V$7+'13'!V$8)*1000</f>
        <v>381.44660591273419</v>
      </c>
      <c r="D29" s="366">
        <f>D9/('13'!AA$6-'13'!AA$7+'13'!AA$8)*1000</f>
        <v>314.9380571407242</v>
      </c>
      <c r="E29" s="366">
        <f>E9/('13'!AB$6-'13'!AB$7+'13'!AB$8)*1000</f>
        <v>306.77086603688838</v>
      </c>
      <c r="F29" s="366">
        <f>F9/('13'!AC$6-'13'!AC$7+'13'!AC$8)*1000</f>
        <v>301.85890552602785</v>
      </c>
      <c r="G29" s="366">
        <f>G9/('13'!AD$6-'13'!AD$7+'13'!AD$8)*1000</f>
        <v>284.16747009574732</v>
      </c>
      <c r="H29" s="366">
        <f>H9/('13'!AE$6-'13'!AE$7+'13'!AE$8)*1000</f>
        <v>268.57696870478156</v>
      </c>
      <c r="I29" s="366">
        <f>I9/('13'!AF$6-'13'!AF$7+'13'!AF$8)*1000</f>
        <v>253.22574681175314</v>
      </c>
      <c r="J29" s="366">
        <f>J9/('13'!AG$6-'13'!AG$7+'13'!AG$8)*1000</f>
        <v>259.96783277939448</v>
      </c>
      <c r="K29" s="366">
        <f>K9/('13'!AH$6-'13'!AH$7+'13'!AH$8)*1000</f>
        <v>291.31579906838408</v>
      </c>
      <c r="L29" s="367">
        <f>L9/('13'!AI$6-'13'!AI$7+'13'!AI$8)*1000</f>
        <v>252.77517361399799</v>
      </c>
      <c r="N29" s="361" t="s">
        <v>315</v>
      </c>
      <c r="O29" s="386">
        <f>O9/('13'!Q$6-'13'!Q$7)*1000</f>
        <v>489.06440939832146</v>
      </c>
      <c r="P29" s="386">
        <f>P9/('13'!V$6-'13'!V$7)*1000</f>
        <v>406.4642286173268</v>
      </c>
      <c r="Q29" s="386">
        <f>Q9/('13'!AA$6-'13'!AA$7)*1000</f>
        <v>334.86669294620555</v>
      </c>
      <c r="R29" s="386">
        <f>R9/('13'!AB$6-'13'!AB$7)*1000</f>
        <v>324.73516869358525</v>
      </c>
      <c r="S29" s="386">
        <f>S9/('13'!AC$6-'13'!AC$7)*1000</f>
        <v>319.51257437521389</v>
      </c>
      <c r="T29" s="386">
        <f>T9/('13'!AD$6-'13'!AD$7)*1000</f>
        <v>299.26901107075508</v>
      </c>
      <c r="U29" s="386">
        <f>U9/('13'!AE$6-'13'!AE$7)*1000</f>
        <v>279.9700178090639</v>
      </c>
      <c r="V29" s="386">
        <f>V9/('13'!AF$6-'13'!AF$7)*1000</f>
        <v>261.75882378356067</v>
      </c>
      <c r="W29" s="387">
        <f>W9/('13'!AG$6-'13'!AG$7)*1000</f>
        <v>269.78900157235273</v>
      </c>
      <c r="X29" s="387">
        <f>X9/('13'!AH$6-'13'!AH$7)*1000</f>
        <v>305.31615770518511</v>
      </c>
      <c r="Y29" s="388">
        <f>Y9/('13'!AI$6-'13'!AI$7)*1000</f>
        <v>259.28450578426163</v>
      </c>
      <c r="Z29" s="389"/>
    </row>
    <row r="30" spans="1:26" ht="15.5">
      <c r="A30" s="215" t="s">
        <v>330</v>
      </c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O30" s="390"/>
      <c r="P30" s="390"/>
      <c r="Q30" s="390"/>
      <c r="R30" s="390"/>
      <c r="S30" s="390"/>
      <c r="T30" s="390"/>
      <c r="U30" s="390"/>
      <c r="V30" s="390"/>
      <c r="W30" s="391"/>
      <c r="X30" s="390"/>
      <c r="Y30" s="390"/>
      <c r="Z30" s="390"/>
    </row>
    <row r="31" spans="1:26" ht="15.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O31" s="390"/>
      <c r="P31" s="390"/>
      <c r="Q31" s="390"/>
      <c r="R31" s="390"/>
      <c r="S31" s="390"/>
      <c r="T31" s="390"/>
      <c r="U31" s="390"/>
      <c r="V31" s="390"/>
      <c r="W31" s="391"/>
      <c r="X31" s="390"/>
      <c r="Y31" s="390"/>
      <c r="Z31" s="390"/>
    </row>
    <row r="32" spans="1:26" ht="16" thickBot="1">
      <c r="A32" s="61" t="s">
        <v>331</v>
      </c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N32" s="61" t="s">
        <v>332</v>
      </c>
      <c r="O32" s="215"/>
      <c r="P32" s="215"/>
      <c r="Q32" s="215"/>
      <c r="R32" s="215"/>
      <c r="S32" s="215"/>
      <c r="T32" s="215"/>
      <c r="U32" s="215"/>
      <c r="V32" s="215"/>
      <c r="W32" s="321"/>
      <c r="X32" s="215"/>
      <c r="Y32" s="215"/>
      <c r="Z32" s="215"/>
    </row>
    <row r="33" spans="1:26" ht="15.5">
      <c r="A33" s="477" t="s">
        <v>318</v>
      </c>
      <c r="B33" s="346">
        <v>2005</v>
      </c>
      <c r="C33" s="346">
        <v>2010</v>
      </c>
      <c r="D33" s="370">
        <v>2015</v>
      </c>
      <c r="E33" s="370">
        <v>2016</v>
      </c>
      <c r="F33" s="370">
        <v>2017</v>
      </c>
      <c r="G33" s="370">
        <v>2018</v>
      </c>
      <c r="H33" s="370">
        <v>2019</v>
      </c>
      <c r="I33" s="370">
        <v>2020</v>
      </c>
      <c r="J33" s="370">
        <v>2021</v>
      </c>
      <c r="K33" s="370">
        <v>2022</v>
      </c>
      <c r="L33" s="6"/>
      <c r="N33" s="477" t="s">
        <v>306</v>
      </c>
      <c r="O33" s="346">
        <v>2005</v>
      </c>
      <c r="P33" s="346">
        <v>2010</v>
      </c>
      <c r="Q33" s="346">
        <v>2015</v>
      </c>
      <c r="R33" s="346">
        <v>2016</v>
      </c>
      <c r="S33" s="346">
        <v>2017</v>
      </c>
      <c r="T33" s="346">
        <v>2018</v>
      </c>
      <c r="U33" s="347">
        <v>2019</v>
      </c>
      <c r="V33" s="347">
        <v>2020</v>
      </c>
      <c r="W33" s="347">
        <v>2021</v>
      </c>
      <c r="X33" s="347">
        <v>2022</v>
      </c>
      <c r="Y33" s="347" t="s">
        <v>307</v>
      </c>
      <c r="Z33" s="350"/>
    </row>
    <row r="34" spans="1:26" ht="16.149999999999999" customHeight="1" thickBot="1">
      <c r="A34" s="478"/>
      <c r="B34" s="392" t="s">
        <v>333</v>
      </c>
      <c r="C34" s="392"/>
      <c r="D34" s="392"/>
      <c r="E34" s="392"/>
      <c r="F34" s="392"/>
      <c r="G34" s="392"/>
      <c r="H34" s="392"/>
      <c r="I34" s="392"/>
      <c r="J34" s="392"/>
      <c r="K34" s="392"/>
      <c r="L34" s="6"/>
      <c r="N34" s="478"/>
      <c r="O34" s="348" t="s">
        <v>329</v>
      </c>
      <c r="P34" s="348"/>
      <c r="Q34" s="348"/>
      <c r="R34" s="348"/>
      <c r="S34" s="348"/>
      <c r="T34" s="348"/>
      <c r="U34" s="348"/>
      <c r="V34" s="348"/>
      <c r="W34" s="393"/>
      <c r="X34" s="348"/>
      <c r="Y34" s="348"/>
      <c r="Z34" s="350"/>
    </row>
    <row r="35" spans="1:26" ht="18">
      <c r="A35" s="351" t="s">
        <v>320</v>
      </c>
      <c r="B35" s="352">
        <f>B15/('13'!Q$6-'13'!Q$7+'13'!Q$8)*1000</f>
        <v>368.43748306215741</v>
      </c>
      <c r="C35" s="352">
        <f>C15/('13'!V$6-'13'!V$7+'13'!V$8)*1000</f>
        <v>288.0702181514099</v>
      </c>
      <c r="D35" s="352">
        <f>D15/('13'!AA$6-'13'!AA$7+'13'!AA$8)*1000</f>
        <v>253.12025934288991</v>
      </c>
      <c r="E35" s="352">
        <f>E15/('13'!AB$6-'13'!AB$7+'13'!AB$8)*1000</f>
        <v>237.65816959349007</v>
      </c>
      <c r="F35" s="352">
        <f>F15/('13'!AC$6-'13'!AC$7+'13'!AC$8)*1000</f>
        <v>226.90532395116176</v>
      </c>
      <c r="G35" s="352">
        <f>G15/('13'!AD$6-'13'!AD$7+'13'!AD$8)*1000</f>
        <v>218.32430463671815</v>
      </c>
      <c r="H35" s="352">
        <f>H15/('13'!AE$6-'13'!AE$7+'13'!AE$8)*1000</f>
        <v>210.26505920973912</v>
      </c>
      <c r="I35" s="352">
        <f>I15/('13'!AF$6-'13'!AF$7+'13'!AF$8)*1000</f>
        <v>200.96844135440847</v>
      </c>
      <c r="J35" s="352">
        <f>J15/('13'!AG$6-'13'!AG$7+'13'!AG$8)*1000</f>
        <v>199.45409330953834</v>
      </c>
      <c r="K35" s="352">
        <f>K15/('13'!AH$6-'13'!AH$7+'13'!AH$8)*1000</f>
        <v>207.97566215581722</v>
      </c>
      <c r="L35" s="271"/>
      <c r="M35" s="315"/>
      <c r="N35" s="351" t="s">
        <v>310</v>
      </c>
      <c r="O35" s="354">
        <f>O6/('13'!Q$16)*1000</f>
        <v>466.74674462358291</v>
      </c>
      <c r="P35" s="354">
        <f>P6/('13'!V$16)*1000</f>
        <v>390.03084916093252</v>
      </c>
      <c r="Q35" s="354">
        <f>Q6/('13'!AA$16)*1000</f>
        <v>315.09538742981977</v>
      </c>
      <c r="R35" s="354">
        <f>R6/('13'!AB$16)*1000</f>
        <v>314.23287221147257</v>
      </c>
      <c r="S35" s="354">
        <f>S6/('13'!AC$16)*1000</f>
        <v>309.111589084809</v>
      </c>
      <c r="T35" s="354">
        <f>T6/('13'!AD$16)*1000</f>
        <v>282.0670043413665</v>
      </c>
      <c r="U35" s="354">
        <f>U6/('13'!AE$16)*1000</f>
        <v>269.00794961550588</v>
      </c>
      <c r="V35" s="354">
        <f>V6/('13'!AF$16)*1000</f>
        <v>255.05110341465186</v>
      </c>
      <c r="W35" s="376">
        <f>W6/('13'!AG$16)*1000</f>
        <v>255.5625133336531</v>
      </c>
      <c r="X35" s="376">
        <f>X6/('13'!AH$16)*1000</f>
        <v>289.24212252505657</v>
      </c>
      <c r="Y35" s="355">
        <f>Y6/('13'!AI$16)*1000</f>
        <v>236.34992908199888</v>
      </c>
      <c r="Z35" s="354"/>
    </row>
    <row r="36" spans="1:26" ht="18">
      <c r="A36" s="351" t="s">
        <v>321</v>
      </c>
      <c r="B36" s="352">
        <f>B16/('13'!Q$6-'13'!Q$7+'13'!Q$8)*1000</f>
        <v>524.74683520533392</v>
      </c>
      <c r="C36" s="352">
        <f>C16/('13'!V$6-'13'!V$7+'13'!V$8)*1000</f>
        <v>222.4643158007741</v>
      </c>
      <c r="D36" s="352">
        <f>D16/('13'!AA$6-'13'!AA$7+'13'!AA$8)*1000</f>
        <v>95.407750884221969</v>
      </c>
      <c r="E36" s="352">
        <f>E16/('13'!AB$6-'13'!AB$7+'13'!AB$8)*1000</f>
        <v>71.721235123224687</v>
      </c>
      <c r="F36" s="352">
        <f>F16/('13'!AC$6-'13'!AC$7+'13'!AC$8)*1000</f>
        <v>63.305450692555787</v>
      </c>
      <c r="G36" s="352">
        <f>G16/('13'!AD$6-'13'!AD$7+'13'!AD$8)*1000</f>
        <v>58.406773735231042</v>
      </c>
      <c r="H36" s="352">
        <f>H16/('13'!AE$6-'13'!AE$7+'13'!AE$8)*1000</f>
        <v>47.863681066305865</v>
      </c>
      <c r="I36" s="352">
        <f>I16/('13'!AF$6-'13'!AF$7+'13'!AF$8)*1000</f>
        <v>42.728833573327421</v>
      </c>
      <c r="J36" s="352">
        <f>J16/('13'!AG$6-'13'!AG$7+'13'!AG$8)*1000</f>
        <v>39.030408097960553</v>
      </c>
      <c r="K36" s="352">
        <f>K16/('13'!AH$6-'13'!AH$7+'13'!AH$8)*1000</f>
        <v>49.642252977552708</v>
      </c>
      <c r="L36" s="271"/>
      <c r="M36" s="315"/>
      <c r="N36" s="351" t="s">
        <v>312</v>
      </c>
      <c r="O36" s="377">
        <f>O7/('13'!Q$16)*1000</f>
        <v>0.5203046826004577</v>
      </c>
      <c r="P36" s="377">
        <f>P7/('13'!V$16)*1000</f>
        <v>0.55251859178654961</v>
      </c>
      <c r="Q36" s="377">
        <f>Q7/('13'!AA$16)*1000</f>
        <v>0.72656328022060257</v>
      </c>
      <c r="R36" s="377">
        <f>R7/('13'!AB$16)*1000</f>
        <v>0.75173656643091002</v>
      </c>
      <c r="S36" s="377">
        <f>S7/('13'!AC$16)*1000</f>
        <v>0.73382190675519998</v>
      </c>
      <c r="T36" s="377">
        <f>T7/('13'!AD$16)*1000</f>
        <v>0.70214493320084148</v>
      </c>
      <c r="U36" s="377">
        <f>U7/('13'!AE$16)*1000</f>
        <v>0.71100545970002638</v>
      </c>
      <c r="V36" s="377">
        <f>V7/('13'!AF$16)*1000</f>
        <v>0.72182202463255396</v>
      </c>
      <c r="W36" s="378">
        <f>W7/('13'!AG$16)*1000</f>
        <v>0.6753195641562515</v>
      </c>
      <c r="X36" s="378">
        <f>X7/('13'!AH$16)*1000</f>
        <v>0.67498191896168136</v>
      </c>
      <c r="Y36" s="379">
        <f>Y7/('13'!AI$16)*1000</f>
        <v>0.69464637242371297</v>
      </c>
      <c r="Z36" s="377"/>
    </row>
    <row r="37" spans="1:26" ht="16" thickBot="1">
      <c r="A37" s="351" t="s">
        <v>322</v>
      </c>
      <c r="B37" s="352">
        <f>B17/('13'!Q$6-'13'!Q$7+'13'!Q$8)*1000</f>
        <v>50.952106163959037</v>
      </c>
      <c r="C37" s="352">
        <f>C17/('13'!V$6-'13'!V$7+'13'!V$8)*1000</f>
        <v>71.14146950154489</v>
      </c>
      <c r="D37" s="352">
        <f>D17/('13'!AA$6-'13'!AA$7+'13'!AA$8)*1000</f>
        <v>80.571788545177881</v>
      </c>
      <c r="E37" s="352">
        <f>E17/('13'!AB$6-'13'!AB$7+'13'!AB$8)*1000</f>
        <v>85.646878895788049</v>
      </c>
      <c r="F37" s="352">
        <f>F17/('13'!AC$6-'13'!AC$7+'13'!AC$8)*1000</f>
        <v>84.449296814332143</v>
      </c>
      <c r="G37" s="352">
        <f>G17/('13'!AD$6-'13'!AD$7+'13'!AD$8)*1000</f>
        <v>85.341705901226021</v>
      </c>
      <c r="H37" s="352">
        <f>H17/('13'!AE$6-'13'!AE$7+'13'!AE$8)*1000</f>
        <v>87.529169508083783</v>
      </c>
      <c r="I37" s="352">
        <f>I17/('13'!AF$6-'13'!AF$7+'13'!AF$8)*1000</f>
        <v>89.645273454956723</v>
      </c>
      <c r="J37" s="352">
        <f>J17/('13'!AG$6-'13'!AG$7+'13'!AG$8)*1000</f>
        <v>85.67763220959759</v>
      </c>
      <c r="K37" s="352">
        <f>K17/('13'!AH$6-'13'!AH$7+'13'!AH$8)*1000</f>
        <v>85.116100412519771</v>
      </c>
      <c r="L37" s="271"/>
      <c r="M37" s="315"/>
      <c r="N37" s="361" t="s">
        <v>314</v>
      </c>
      <c r="O37" s="382">
        <f>O8/('13'!Q$16)*1000</f>
        <v>1.2698651116809367</v>
      </c>
      <c r="P37" s="382">
        <f>P8/('13'!V$16)*1000</f>
        <v>1.308697797008521</v>
      </c>
      <c r="Q37" s="382">
        <f>Q8/('13'!AA$16)*1000</f>
        <v>1.4450194671430738</v>
      </c>
      <c r="R37" s="382">
        <f>R8/('13'!AB$16)*1000</f>
        <v>1.4364218683349743</v>
      </c>
      <c r="S37" s="382">
        <f>S8/('13'!AC$16)*1000</f>
        <v>1.3306126833148497</v>
      </c>
      <c r="T37" s="382">
        <f>T8/('13'!AD$16)*1000</f>
        <v>1.2615575377929971</v>
      </c>
      <c r="U37" s="382">
        <f>U8/('13'!AE$16)*1000</f>
        <v>1.1733831599847737</v>
      </c>
      <c r="V37" s="382">
        <f>V8/('13'!AF$16)*1000</f>
        <v>1.1651364864880238</v>
      </c>
      <c r="W37" s="383">
        <f>W8/('13'!AG$16)*1000</f>
        <v>1.0808055364928486</v>
      </c>
      <c r="X37" s="383">
        <f>X8/('13'!AH$16)*1000</f>
        <v>1.1643651546085279</v>
      </c>
      <c r="Y37" s="384">
        <f>Y8/('13'!AI$16)*1000</f>
        <v>1.1982869586634162</v>
      </c>
      <c r="Z37" s="385"/>
    </row>
    <row r="38" spans="1:26" ht="16" thickBot="1">
      <c r="A38" s="351" t="s">
        <v>323</v>
      </c>
      <c r="B38" s="352">
        <f>B18/('13'!Q$6-'13'!Q$7+'13'!Q$8)*1000</f>
        <v>105.48921747569499</v>
      </c>
      <c r="C38" s="352">
        <f>C18/('13'!V$6-'13'!V$7+'13'!V$8)*1000</f>
        <v>101.11739492865659</v>
      </c>
      <c r="D38" s="352">
        <f>D18/('13'!AA$6-'13'!AA$7+'13'!AA$8)*1000</f>
        <v>94.318300721609404</v>
      </c>
      <c r="E38" s="352">
        <f>E18/('13'!AB$6-'13'!AB$7+'13'!AB$8)*1000</f>
        <v>96.2962353135635</v>
      </c>
      <c r="F38" s="352">
        <f>F18/('13'!AC$6-'13'!AC$7+'13'!AC$8)*1000</f>
        <v>97.605342235878567</v>
      </c>
      <c r="G38" s="352">
        <f>G18/('13'!AD$6-'13'!AD$7+'13'!AD$8)*1000</f>
        <v>93.374912434645296</v>
      </c>
      <c r="H38" s="352">
        <f>H18/('13'!AE$6-'13'!AE$7+'13'!AE$8)*1000</f>
        <v>94.633647306780176</v>
      </c>
      <c r="I38" s="352">
        <f>I18/('13'!AF$6-'13'!AF$7+'13'!AF$8)*1000</f>
        <v>92.497396277233577</v>
      </c>
      <c r="J38" s="352">
        <f>J18/('13'!AG$6-'13'!AG$7+'13'!AG$8)*1000</f>
        <v>93.021184121286282</v>
      </c>
      <c r="K38" s="352">
        <f>K18/('13'!AH$6-'13'!AH$7+'13'!AH$8)*1000</f>
        <v>93.863214403969678</v>
      </c>
      <c r="L38" s="271"/>
      <c r="M38" s="315"/>
      <c r="N38" s="361" t="s">
        <v>315</v>
      </c>
      <c r="O38" s="386">
        <f>O9/('13'!Q$16)*1000</f>
        <v>468.53691441786441</v>
      </c>
      <c r="P38" s="386">
        <f>P9/('13'!V$16)*1000</f>
        <v>391.89206554972753</v>
      </c>
      <c r="Q38" s="386">
        <f>Q9/('13'!AA$16)*1000</f>
        <v>317.2669701771834</v>
      </c>
      <c r="R38" s="386">
        <f>R9/('13'!AB$16)*1000</f>
        <v>316.42103064623842</v>
      </c>
      <c r="S38" s="386">
        <f>S9/('13'!AC$16)*1000</f>
        <v>311.17602367487905</v>
      </c>
      <c r="T38" s="386">
        <f>T9/('13'!AD$16)*1000</f>
        <v>284.03070681236034</v>
      </c>
      <c r="U38" s="386">
        <f>U9/('13'!AE$16)*1000</f>
        <v>270.89233823519072</v>
      </c>
      <c r="V38" s="386">
        <f>V9/('13'!AF$16)*1000</f>
        <v>256.93806192577244</v>
      </c>
      <c r="W38" s="387">
        <f>W9/('13'!AG$16)*1000</f>
        <v>257.31863843430222</v>
      </c>
      <c r="X38" s="387">
        <f>X9/('13'!AH$16)*1000</f>
        <v>291.08146959862682</v>
      </c>
      <c r="Y38" s="388">
        <f>Y9/('13'!AI$16)*1000</f>
        <v>238.24286241308604</v>
      </c>
      <c r="Z38" s="389"/>
    </row>
    <row r="39" spans="1:26" ht="18">
      <c r="A39" s="351" t="s">
        <v>324</v>
      </c>
      <c r="B39" s="352">
        <f>B19/('13'!Q$6-'13'!Q$7+'13'!Q$8)*1000</f>
        <v>0.66143593882702034</v>
      </c>
      <c r="C39" s="352">
        <f>C19/('13'!V$6-'13'!V$7+'13'!V$8)*1000</f>
        <v>0.64551912145032619</v>
      </c>
      <c r="D39" s="352">
        <f>D19/('13'!AA$6-'13'!AA$7+'13'!AA$8)*1000</f>
        <v>0.70704320860179071</v>
      </c>
      <c r="E39" s="352">
        <f>E19/('13'!AB$6-'13'!AB$7+'13'!AB$8)*1000</f>
        <v>0.60361748578005714</v>
      </c>
      <c r="F39" s="352">
        <f>F19/('13'!AC$6-'13'!AC$7+'13'!AC$8)*1000</f>
        <v>0.53932618292852297</v>
      </c>
      <c r="G39" s="352">
        <f>G19/('13'!AD$6-'13'!AD$7+'13'!AD$8)*1000</f>
        <v>0.49568039027864097</v>
      </c>
      <c r="H39" s="352">
        <f>H19/('13'!AE$6-'13'!AE$7+'13'!AE$8)*1000</f>
        <v>0.37170371098779814</v>
      </c>
      <c r="I39" s="352">
        <f>I19/('13'!AF$6-'13'!AF$7+'13'!AF$8)*1000</f>
        <v>0.31725456361502963</v>
      </c>
      <c r="J39" s="352">
        <f>J19/('13'!AG$6-'13'!AG$7+'13'!AG$8)*1000</f>
        <v>0.30668328505931186</v>
      </c>
      <c r="K39" s="352">
        <f>K19/('13'!AH$6-'13'!AH$7+'13'!AH$8)*1000</f>
        <v>0.41734235099927103</v>
      </c>
      <c r="L39" s="271"/>
      <c r="M39" s="315"/>
    </row>
    <row r="40" spans="1:26" ht="18.5" thickBot="1">
      <c r="A40" s="361" t="s">
        <v>325</v>
      </c>
      <c r="B40" s="380">
        <f>B20/('13'!Q$6-'13'!Q$7+'13'!Q$8)*1000</f>
        <v>16.911209102494091</v>
      </c>
      <c r="C40" s="380">
        <f>C20/('13'!V$6-'13'!V$7+'13'!V$8)*1000</f>
        <v>8.0713253600091424</v>
      </c>
      <c r="D40" s="380">
        <f>D20/('13'!AA$6-'13'!AA$7+'13'!AA$8)*1000</f>
        <v>4.1731941245415554</v>
      </c>
      <c r="E40" s="380">
        <f>E20/('13'!AB$6-'13'!AB$7+'13'!AB$8)*1000</f>
        <v>3.5970673602119234</v>
      </c>
      <c r="F40" s="380">
        <f>F20/('13'!AC$6-'13'!AC$7+'13'!AC$8)*1000</f>
        <v>3.3593452705839888</v>
      </c>
      <c r="G40" s="380">
        <f>G20/('13'!AD$6-'13'!AD$7+'13'!AD$8)*1000</f>
        <v>2.96547303525705</v>
      </c>
      <c r="H40" s="380">
        <f>H20/('13'!AE$6-'13'!AE$7+'13'!AE$8)*1000</f>
        <v>2.7142002588938805</v>
      </c>
      <c r="I40" s="380">
        <f>I20/('13'!AF$6-'13'!AF$7+'13'!AF$8)*1000</f>
        <v>2.4292135073395831</v>
      </c>
      <c r="J40" s="380">
        <f>J20/('13'!AG$6-'13'!AG$7+'13'!AG$8)*1000</f>
        <v>2.4704430211682666</v>
      </c>
      <c r="K40" s="380">
        <f>K20/('13'!AH$6-'13'!AH$7+'13'!AH$8)*1000</f>
        <v>2.6946935756795427</v>
      </c>
      <c r="L40" s="271"/>
      <c r="M40" s="315"/>
    </row>
    <row r="41" spans="1:26" ht="15.5">
      <c r="A41" s="215" t="s">
        <v>330</v>
      </c>
      <c r="G41" s="6"/>
      <c r="H41" s="271"/>
      <c r="I41" s="271"/>
      <c r="J41" s="271"/>
      <c r="K41" s="271"/>
      <c r="L41" s="271"/>
    </row>
    <row r="42" spans="1:26" ht="15.5">
      <c r="A42" s="215" t="s">
        <v>334</v>
      </c>
      <c r="G42" s="6"/>
      <c r="H42" s="271"/>
      <c r="I42" s="271"/>
      <c r="J42" s="271"/>
      <c r="K42" s="271"/>
      <c r="L42" s="271"/>
    </row>
    <row r="45" spans="1:26">
      <c r="D45" s="323"/>
      <c r="E45" s="323"/>
      <c r="F45" s="323"/>
      <c r="G45" s="323"/>
      <c r="H45" s="323"/>
      <c r="I45" s="323"/>
      <c r="J45" s="323"/>
      <c r="K45" s="323"/>
      <c r="L45" s="323"/>
    </row>
  </sheetData>
  <mergeCells count="7">
    <mergeCell ref="A33:A34"/>
    <mergeCell ref="N33:N34"/>
    <mergeCell ref="A4:A5"/>
    <mergeCell ref="N4:N5"/>
    <mergeCell ref="A13:A14"/>
    <mergeCell ref="A24:A25"/>
    <mergeCell ref="N24:N25"/>
  </mergeCells>
  <hyperlinks>
    <hyperlink ref="A1" location="Indice!A1" display="Torna indietro" xr:uid="{A4A4462D-0CD9-4CE2-AAA7-3E92C8450CE2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773A4-56BA-4A42-9DED-1CCB04CE6B08}">
  <dimension ref="A1:Q184"/>
  <sheetViews>
    <sheetView zoomScaleNormal="100" workbookViewId="0">
      <selection activeCell="A11" sqref="A11"/>
    </sheetView>
  </sheetViews>
  <sheetFormatPr defaultRowHeight="14.5"/>
  <cols>
    <col min="1" max="1" width="41.26953125" customWidth="1"/>
    <col min="2" max="8" width="10.7265625" customWidth="1"/>
    <col min="9" max="9" width="10.7265625" bestFit="1" customWidth="1"/>
    <col min="10" max="10" width="11.26953125" bestFit="1" customWidth="1"/>
    <col min="11" max="11" width="10.26953125" bestFit="1" customWidth="1"/>
    <col min="12" max="12" width="10" bestFit="1" customWidth="1"/>
    <col min="13" max="13" width="9.7265625" bestFit="1" customWidth="1"/>
    <col min="14" max="14" width="10.26953125" bestFit="1" customWidth="1"/>
    <col min="15" max="15" width="9.26953125" bestFit="1" customWidth="1"/>
    <col min="16" max="16" width="12.453125" customWidth="1"/>
  </cols>
  <sheetData>
    <row r="1" spans="1:8" ht="15.5">
      <c r="A1" s="133" t="s">
        <v>30</v>
      </c>
    </row>
    <row r="2" spans="1:8" ht="33.65" customHeight="1">
      <c r="A2" s="466" t="s">
        <v>335</v>
      </c>
      <c r="B2" s="466"/>
      <c r="C2" s="466"/>
      <c r="D2" s="466"/>
      <c r="E2" s="466"/>
      <c r="F2" s="466"/>
      <c r="G2" s="466"/>
      <c r="H2" s="466"/>
    </row>
    <row r="3" spans="1:8">
      <c r="B3" s="473" t="s">
        <v>195</v>
      </c>
      <c r="C3" s="473"/>
      <c r="D3" s="473"/>
      <c r="E3" s="473"/>
      <c r="F3" s="473"/>
      <c r="G3" s="473"/>
      <c r="H3" s="473"/>
    </row>
    <row r="4" spans="1:8" ht="29">
      <c r="B4" s="324" t="s">
        <v>34</v>
      </c>
      <c r="C4" s="324" t="s">
        <v>252</v>
      </c>
      <c r="D4" s="324" t="s">
        <v>39</v>
      </c>
      <c r="E4" s="324" t="s">
        <v>85</v>
      </c>
      <c r="F4" s="324" t="s">
        <v>282</v>
      </c>
      <c r="G4" s="324" t="s">
        <v>283</v>
      </c>
      <c r="H4" s="324" t="s">
        <v>118</v>
      </c>
    </row>
    <row r="5" spans="1:8">
      <c r="A5" s="325">
        <v>2022</v>
      </c>
      <c r="B5" s="474" t="s">
        <v>336</v>
      </c>
      <c r="C5" s="475"/>
      <c r="D5" s="475"/>
      <c r="E5" s="475"/>
      <c r="F5" s="475"/>
      <c r="G5" s="475"/>
      <c r="H5" s="476"/>
    </row>
    <row r="6" spans="1:8">
      <c r="A6" s="326" t="s">
        <v>285</v>
      </c>
      <c r="B6" s="327">
        <v>5399.5175312888123</v>
      </c>
      <c r="C6" s="327">
        <v>9245.2684453520578</v>
      </c>
      <c r="D6" s="327">
        <v>3.7652431451227675</v>
      </c>
      <c r="E6" s="327">
        <v>643.22960781503775</v>
      </c>
      <c r="F6" s="327">
        <v>1860.7807514091908</v>
      </c>
      <c r="G6" s="327">
        <v>574.68770636285478</v>
      </c>
      <c r="H6" s="327">
        <v>17727.249285373076</v>
      </c>
    </row>
    <row r="7" spans="1:8">
      <c r="A7" s="328" t="s">
        <v>286</v>
      </c>
      <c r="B7" s="329">
        <v>0</v>
      </c>
      <c r="C7" s="329">
        <v>36.399649374223742</v>
      </c>
      <c r="D7" s="329">
        <v>3.7652431451227675</v>
      </c>
      <c r="E7" s="329">
        <v>44.880492261392952</v>
      </c>
      <c r="F7" s="329">
        <v>204.37778255469567</v>
      </c>
      <c r="G7" s="329">
        <v>562.92159286328467</v>
      </c>
      <c r="H7" s="327">
        <v>852.34476019871965</v>
      </c>
    </row>
    <row r="8" spans="1:8">
      <c r="A8" s="328" t="s">
        <v>287</v>
      </c>
      <c r="B8" s="329">
        <v>0</v>
      </c>
      <c r="C8" s="329">
        <v>46.491849383777584</v>
      </c>
      <c r="D8" s="329">
        <v>0</v>
      </c>
      <c r="E8" s="329">
        <v>2.815390513040986</v>
      </c>
      <c r="F8" s="329">
        <v>3.4325690264641251</v>
      </c>
      <c r="G8" s="329">
        <v>8.8865434221840065</v>
      </c>
      <c r="H8" s="327">
        <v>61.626352345466707</v>
      </c>
    </row>
    <row r="9" spans="1:8">
      <c r="A9" s="328" t="s">
        <v>288</v>
      </c>
      <c r="B9" s="329">
        <v>5399.5175312888123</v>
      </c>
      <c r="C9" s="329">
        <v>470.85674023120276</v>
      </c>
      <c r="D9" s="329">
        <v>0</v>
      </c>
      <c r="E9" s="329">
        <v>594.17546192796408</v>
      </c>
      <c r="F9" s="329">
        <v>1349.5991329893952</v>
      </c>
      <c r="G9" s="329">
        <v>1.821725422757237</v>
      </c>
      <c r="H9" s="327">
        <v>7815.9705918601321</v>
      </c>
    </row>
    <row r="10" spans="1:8">
      <c r="A10" s="328" t="s">
        <v>289</v>
      </c>
      <c r="B10" s="329">
        <v>0</v>
      </c>
      <c r="C10" s="329">
        <v>8691.5202063628531</v>
      </c>
      <c r="D10" s="329">
        <v>0</v>
      </c>
      <c r="E10" s="329">
        <v>1.3582631126397247</v>
      </c>
      <c r="F10" s="329">
        <v>303.37126683863568</v>
      </c>
      <c r="G10" s="329">
        <v>1.0578446546288336</v>
      </c>
      <c r="H10" s="327">
        <v>8997.307580968758</v>
      </c>
    </row>
    <row r="11" spans="1:8">
      <c r="A11" s="328" t="s">
        <v>290</v>
      </c>
      <c r="B11" s="329">
        <v>0</v>
      </c>
      <c r="C11" s="329">
        <v>0</v>
      </c>
      <c r="D11" s="329">
        <v>0</v>
      </c>
      <c r="E11" s="329">
        <v>0</v>
      </c>
      <c r="F11" s="329">
        <v>0</v>
      </c>
      <c r="G11" s="329">
        <v>0</v>
      </c>
      <c r="H11" s="327">
        <v>0</v>
      </c>
    </row>
    <row r="12" spans="1:8">
      <c r="A12" s="328" t="s">
        <v>301</v>
      </c>
      <c r="B12" s="329">
        <v>0</v>
      </c>
      <c r="C12" s="329">
        <v>0</v>
      </c>
      <c r="D12" s="329">
        <v>0</v>
      </c>
      <c r="E12" s="329">
        <v>0</v>
      </c>
      <c r="F12" s="329">
        <v>0</v>
      </c>
      <c r="G12" s="329">
        <v>0</v>
      </c>
      <c r="H12" s="327">
        <v>0</v>
      </c>
    </row>
    <row r="13" spans="1:8">
      <c r="A13" s="326" t="s">
        <v>292</v>
      </c>
      <c r="B13" s="327">
        <v>0</v>
      </c>
      <c r="C13" s="327">
        <v>11946.922755326263</v>
      </c>
      <c r="D13" s="327">
        <v>343.72151284990923</v>
      </c>
      <c r="E13" s="327">
        <v>323.05462166809974</v>
      </c>
      <c r="F13" s="327">
        <v>2527.5494530428964</v>
      </c>
      <c r="G13" s="327">
        <v>967.13376564440614</v>
      </c>
      <c r="H13" s="327">
        <v>16108.382108531574</v>
      </c>
    </row>
    <row r="14" spans="1:8">
      <c r="A14" s="328" t="s">
        <v>293</v>
      </c>
      <c r="B14" s="329">
        <v>0</v>
      </c>
      <c r="C14" s="329">
        <v>1632.6405393140346</v>
      </c>
      <c r="D14" s="329">
        <v>27.937276679086651</v>
      </c>
      <c r="E14" s="329">
        <v>1.4471648992070314</v>
      </c>
      <c r="F14" s="329">
        <v>177.32768462787809</v>
      </c>
      <c r="G14" s="329">
        <v>960.12841788478079</v>
      </c>
      <c r="H14" s="327">
        <v>2799.4810834049872</v>
      </c>
    </row>
    <row r="15" spans="1:8">
      <c r="A15" s="328" t="s">
        <v>294</v>
      </c>
      <c r="B15" s="329">
        <v>0</v>
      </c>
      <c r="C15" s="329">
        <v>778.86543422183991</v>
      </c>
      <c r="D15" s="329">
        <v>0</v>
      </c>
      <c r="E15" s="329">
        <v>60.073144167383198</v>
      </c>
      <c r="F15" s="329">
        <v>4.6005063533008501</v>
      </c>
      <c r="G15" s="329">
        <v>0.43256186108722644</v>
      </c>
      <c r="H15" s="327">
        <v>843.97164660361136</v>
      </c>
    </row>
    <row r="16" spans="1:8">
      <c r="A16" s="328" t="s">
        <v>295</v>
      </c>
      <c r="B16" s="329">
        <v>0</v>
      </c>
      <c r="C16" s="329">
        <v>9279.5344511321291</v>
      </c>
      <c r="D16" s="329">
        <v>139.7542132416165</v>
      </c>
      <c r="E16" s="329">
        <v>213.55215438998755</v>
      </c>
      <c r="F16" s="329">
        <v>1064.3821008885068</v>
      </c>
      <c r="G16" s="329">
        <v>6.0067067927772992</v>
      </c>
      <c r="H16" s="327">
        <v>10703.229626445016</v>
      </c>
    </row>
    <row r="17" spans="1:8">
      <c r="A17" s="328" t="s">
        <v>296</v>
      </c>
      <c r="B17" s="329">
        <v>0</v>
      </c>
      <c r="C17" s="329">
        <v>50.564616413490008</v>
      </c>
      <c r="D17" s="329">
        <v>0</v>
      </c>
      <c r="E17" s="329">
        <v>21.370378331900255</v>
      </c>
      <c r="F17" s="329">
        <v>89.911029903506247</v>
      </c>
      <c r="G17" s="329">
        <v>0</v>
      </c>
      <c r="H17" s="327">
        <v>161.84602464889653</v>
      </c>
    </row>
    <row r="18" spans="1:8">
      <c r="A18" s="328" t="s">
        <v>297</v>
      </c>
      <c r="B18" s="329">
        <v>0</v>
      </c>
      <c r="C18" s="329">
        <v>205.31771424476926</v>
      </c>
      <c r="D18" s="329">
        <v>176.03002292920607</v>
      </c>
      <c r="E18" s="329">
        <v>26.611779879621668</v>
      </c>
      <c r="F18" s="329">
        <v>1191.3281312697047</v>
      </c>
      <c r="G18" s="329">
        <v>0.56607910576096299</v>
      </c>
      <c r="H18" s="327">
        <v>1599.8537274290627</v>
      </c>
    </row>
    <row r="19" spans="1:8">
      <c r="A19" s="328" t="s">
        <v>298</v>
      </c>
      <c r="B19" s="329">
        <v>0</v>
      </c>
      <c r="C19" s="329">
        <v>3.4288716919843316E-2</v>
      </c>
      <c r="D19" s="329">
        <v>0</v>
      </c>
      <c r="E19" s="329">
        <v>0</v>
      </c>
      <c r="F19" s="329">
        <v>0</v>
      </c>
      <c r="G19" s="329">
        <v>0</v>
      </c>
      <c r="H19" s="327">
        <v>3.4288716919843316E-2</v>
      </c>
    </row>
    <row r="20" spans="1:8">
      <c r="A20" s="330" t="s">
        <v>118</v>
      </c>
      <c r="B20" s="331">
        <v>5399.5175312888123</v>
      </c>
      <c r="C20" s="331">
        <v>21192.19120067832</v>
      </c>
      <c r="D20" s="331">
        <v>347.48675599503201</v>
      </c>
      <c r="E20" s="331">
        <v>966.28422948313755</v>
      </c>
      <c r="F20" s="331">
        <v>4388.3302044520869</v>
      </c>
      <c r="G20" s="331">
        <v>1541.8214720072608</v>
      </c>
      <c r="H20" s="331">
        <v>33835.631393904652</v>
      </c>
    </row>
    <row r="21" spans="1:8" ht="15.5">
      <c r="A21" s="301"/>
      <c r="B21" s="301"/>
      <c r="C21" s="301"/>
      <c r="D21" s="301"/>
      <c r="E21" s="301"/>
      <c r="F21" s="301"/>
      <c r="G21" s="301"/>
      <c r="H21" s="301"/>
    </row>
    <row r="22" spans="1:8" ht="15.5">
      <c r="A22" s="301"/>
      <c r="B22" s="301"/>
      <c r="C22" s="301"/>
      <c r="D22" s="301"/>
      <c r="E22" s="301"/>
      <c r="F22" s="301"/>
      <c r="G22" s="301"/>
      <c r="H22" s="301"/>
    </row>
    <row r="23" spans="1:8">
      <c r="B23" s="473" t="s">
        <v>195</v>
      </c>
      <c r="C23" s="473"/>
      <c r="D23" s="473"/>
      <c r="E23" s="473"/>
      <c r="F23" s="473"/>
      <c r="G23" s="473"/>
      <c r="H23" s="473"/>
    </row>
    <row r="24" spans="1:8" ht="29">
      <c r="B24" s="324" t="s">
        <v>34</v>
      </c>
      <c r="C24" s="324" t="s">
        <v>252</v>
      </c>
      <c r="D24" s="324" t="s">
        <v>39</v>
      </c>
      <c r="E24" s="324" t="s">
        <v>85</v>
      </c>
      <c r="F24" s="324" t="s">
        <v>282</v>
      </c>
      <c r="G24" s="324" t="s">
        <v>283</v>
      </c>
      <c r="H24" s="324" t="s">
        <v>118</v>
      </c>
    </row>
    <row r="25" spans="1:8">
      <c r="A25" s="325">
        <v>2021</v>
      </c>
      <c r="B25" s="474" t="s">
        <v>336</v>
      </c>
      <c r="C25" s="475"/>
      <c r="D25" s="475"/>
      <c r="E25" s="475"/>
      <c r="F25" s="475"/>
      <c r="G25" s="475"/>
      <c r="H25" s="476"/>
    </row>
    <row r="26" spans="1:8">
      <c r="A26" s="326" t="s">
        <v>285</v>
      </c>
      <c r="B26" s="327">
        <v>3363.4742930161456</v>
      </c>
      <c r="C26" s="327">
        <v>9902.0656625585161</v>
      </c>
      <c r="D26" s="327">
        <v>5.4548366294067065</v>
      </c>
      <c r="E26" s="327">
        <v>493.32909238559273</v>
      </c>
      <c r="F26" s="327">
        <v>2062.7193030476733</v>
      </c>
      <c r="G26" s="327">
        <v>596.71205455240272</v>
      </c>
      <c r="H26" s="327">
        <v>16423.755242189738</v>
      </c>
    </row>
    <row r="27" spans="1:8">
      <c r="A27" s="328" t="s">
        <v>286</v>
      </c>
      <c r="B27" s="329">
        <v>0</v>
      </c>
      <c r="C27" s="329">
        <v>45.368744625967324</v>
      </c>
      <c r="D27" s="329">
        <v>5.4548366294067065</v>
      </c>
      <c r="E27" s="329">
        <v>46.540061622241325</v>
      </c>
      <c r="F27" s="329">
        <v>246.38908760867483</v>
      </c>
      <c r="G27" s="329">
        <v>590.59631221935604</v>
      </c>
      <c r="H27" s="327">
        <v>934.3490427056463</v>
      </c>
    </row>
    <row r="28" spans="1:8">
      <c r="A28" s="328" t="s">
        <v>287</v>
      </c>
      <c r="B28" s="329">
        <v>0</v>
      </c>
      <c r="C28" s="329">
        <v>149.91656635139009</v>
      </c>
      <c r="D28" s="329">
        <v>0</v>
      </c>
      <c r="E28" s="329">
        <v>3.065501098691124</v>
      </c>
      <c r="F28" s="329">
        <v>3.134414827553262</v>
      </c>
      <c r="G28" s="329">
        <v>3.1822800229292056</v>
      </c>
      <c r="H28" s="327">
        <v>159.29876230056368</v>
      </c>
    </row>
    <row r="29" spans="1:8">
      <c r="A29" s="328" t="s">
        <v>288</v>
      </c>
      <c r="B29" s="329">
        <v>3363.4742930161456</v>
      </c>
      <c r="C29" s="329">
        <v>115.04643164230436</v>
      </c>
      <c r="D29" s="329">
        <v>0</v>
      </c>
      <c r="E29" s="329">
        <v>442.23384780739462</v>
      </c>
      <c r="F29" s="329">
        <v>1448.3659539505111</v>
      </c>
      <c r="G29" s="329">
        <v>1.8369160217827456</v>
      </c>
      <c r="H29" s="327">
        <v>5370.9574424381381</v>
      </c>
    </row>
    <row r="30" spans="1:8">
      <c r="A30" s="328" t="s">
        <v>289</v>
      </c>
      <c r="B30" s="329">
        <v>0</v>
      </c>
      <c r="C30" s="329">
        <v>9591.7339199388553</v>
      </c>
      <c r="D30" s="329">
        <v>0</v>
      </c>
      <c r="E30" s="329">
        <v>1.489681857265692</v>
      </c>
      <c r="F30" s="329">
        <v>364.82984666093432</v>
      </c>
      <c r="G30" s="329">
        <v>1.0965462883347665</v>
      </c>
      <c r="H30" s="327">
        <v>9959.1499947453885</v>
      </c>
    </row>
    <row r="31" spans="1:8">
      <c r="A31" s="328" t="s">
        <v>290</v>
      </c>
      <c r="B31" s="329">
        <v>0</v>
      </c>
      <c r="C31" s="329">
        <v>0</v>
      </c>
      <c r="D31" s="329">
        <v>0</v>
      </c>
      <c r="E31" s="329">
        <v>0</v>
      </c>
      <c r="F31" s="329">
        <v>0</v>
      </c>
      <c r="G31" s="329">
        <v>0</v>
      </c>
      <c r="H31" s="327">
        <v>0</v>
      </c>
    </row>
    <row r="32" spans="1:8">
      <c r="A32" s="328" t="s">
        <v>301</v>
      </c>
      <c r="B32" s="329">
        <v>0</v>
      </c>
      <c r="C32" s="329">
        <v>0</v>
      </c>
      <c r="D32" s="329">
        <v>0</v>
      </c>
      <c r="E32" s="329">
        <v>0</v>
      </c>
      <c r="F32" s="329">
        <v>0</v>
      </c>
      <c r="G32" s="329">
        <v>0</v>
      </c>
      <c r="H32" s="327">
        <v>0</v>
      </c>
    </row>
    <row r="33" spans="1:8">
      <c r="A33" s="326" t="s">
        <v>292</v>
      </c>
      <c r="B33" s="327">
        <v>0</v>
      </c>
      <c r="C33" s="327">
        <v>12003.71680854113</v>
      </c>
      <c r="D33" s="327">
        <v>436.26837823636191</v>
      </c>
      <c r="E33" s="327">
        <v>278.60676674309735</v>
      </c>
      <c r="F33" s="327">
        <v>1951.6928441769369</v>
      </c>
      <c r="G33" s="327">
        <v>998.64717922996056</v>
      </c>
      <c r="H33" s="327">
        <v>15668.931976927488</v>
      </c>
    </row>
    <row r="34" spans="1:8">
      <c r="A34" s="328" t="s">
        <v>293</v>
      </c>
      <c r="B34" s="329">
        <v>0</v>
      </c>
      <c r="C34" s="329">
        <v>1689.9161471768414</v>
      </c>
      <c r="D34" s="329">
        <v>26.278109773574091</v>
      </c>
      <c r="E34" s="329">
        <v>2.3210518773287476</v>
      </c>
      <c r="F34" s="329">
        <v>258.58478790484378</v>
      </c>
      <c r="G34" s="329">
        <v>991.77284799847132</v>
      </c>
      <c r="H34" s="327">
        <v>2968.8729447310593</v>
      </c>
    </row>
    <row r="35" spans="1:8">
      <c r="A35" s="328" t="s">
        <v>294</v>
      </c>
      <c r="B35" s="329">
        <v>0</v>
      </c>
      <c r="C35" s="329">
        <v>1014.715826884494</v>
      </c>
      <c r="D35" s="329">
        <v>0</v>
      </c>
      <c r="E35" s="329">
        <v>31.666979793637143</v>
      </c>
      <c r="F35" s="329">
        <v>4.580729913060094</v>
      </c>
      <c r="G35" s="329">
        <v>0.66220741377663128</v>
      </c>
      <c r="H35" s="327">
        <v>1051.6257440049678</v>
      </c>
    </row>
    <row r="36" spans="1:8">
      <c r="A36" s="328" t="s">
        <v>295</v>
      </c>
      <c r="B36" s="329">
        <v>0</v>
      </c>
      <c r="C36" s="329">
        <v>9048.4248471386254</v>
      </c>
      <c r="D36" s="329">
        <v>198.20926531002195</v>
      </c>
      <c r="E36" s="329">
        <v>198.08201251552495</v>
      </c>
      <c r="F36" s="329">
        <v>475.17893426960921</v>
      </c>
      <c r="G36" s="329">
        <v>5.994325021496131</v>
      </c>
      <c r="H36" s="327">
        <v>9925.889384255277</v>
      </c>
    </row>
    <row r="37" spans="1:8">
      <c r="A37" s="328" t="s">
        <v>296</v>
      </c>
      <c r="B37" s="329">
        <v>0</v>
      </c>
      <c r="C37" s="329">
        <v>66.829395958727417</v>
      </c>
      <c r="D37" s="329">
        <v>0</v>
      </c>
      <c r="E37" s="329">
        <v>19.990434221840069</v>
      </c>
      <c r="F37" s="329">
        <v>86.055460017196907</v>
      </c>
      <c r="G37" s="329">
        <v>0</v>
      </c>
      <c r="H37" s="327">
        <v>172.8752901977644</v>
      </c>
    </row>
    <row r="38" spans="1:8">
      <c r="A38" s="328" t="s">
        <v>297</v>
      </c>
      <c r="B38" s="329">
        <v>0</v>
      </c>
      <c r="C38" s="329">
        <v>183.83059138244002</v>
      </c>
      <c r="D38" s="329">
        <v>211.78100315276583</v>
      </c>
      <c r="E38" s="329">
        <v>26.546288334766409</v>
      </c>
      <c r="F38" s="329">
        <v>1127.2929320722269</v>
      </c>
      <c r="G38" s="329">
        <v>0.217798796216681</v>
      </c>
      <c r="H38" s="327">
        <v>1549.6686137384158</v>
      </c>
    </row>
    <row r="39" spans="1:8">
      <c r="A39" s="328" t="s">
        <v>298</v>
      </c>
      <c r="B39" s="329">
        <v>0</v>
      </c>
      <c r="C39" s="329">
        <v>5.2543708799082829E-2</v>
      </c>
      <c r="D39" s="329">
        <v>0</v>
      </c>
      <c r="E39" s="329">
        <v>0</v>
      </c>
      <c r="F39" s="329">
        <v>0</v>
      </c>
      <c r="G39" s="329">
        <v>0</v>
      </c>
      <c r="H39" s="327">
        <v>5.2543708799082829E-2</v>
      </c>
    </row>
    <row r="40" spans="1:8">
      <c r="A40" s="330" t="s">
        <v>118</v>
      </c>
      <c r="B40" s="331">
        <v>3363.4742930161456</v>
      </c>
      <c r="C40" s="331">
        <v>21905.78247109965</v>
      </c>
      <c r="D40" s="331">
        <v>441.72321486576857</v>
      </c>
      <c r="E40" s="331">
        <v>771.93585912869014</v>
      </c>
      <c r="F40" s="331">
        <v>4014.4121472246106</v>
      </c>
      <c r="G40" s="331">
        <v>1595.3592337823634</v>
      </c>
      <c r="H40" s="331">
        <v>32092.687219117226</v>
      </c>
    </row>
    <row r="41" spans="1:8" ht="15.5">
      <c r="A41" s="301"/>
      <c r="B41" s="301"/>
      <c r="C41" s="301"/>
      <c r="D41" s="301"/>
      <c r="E41" s="301"/>
      <c r="F41" s="301"/>
      <c r="G41" s="301"/>
      <c r="H41" s="301"/>
    </row>
    <row r="42" spans="1:8" ht="15.5">
      <c r="A42" s="301"/>
      <c r="B42" s="301"/>
      <c r="C42" s="301"/>
      <c r="D42" s="301"/>
      <c r="E42" s="301"/>
      <c r="F42" s="301"/>
      <c r="G42" s="301"/>
      <c r="H42" s="301"/>
    </row>
    <row r="43" spans="1:8">
      <c r="B43" s="473" t="s">
        <v>195</v>
      </c>
      <c r="C43" s="473"/>
      <c r="D43" s="473"/>
      <c r="E43" s="473"/>
      <c r="F43" s="473"/>
      <c r="G43" s="473"/>
      <c r="H43" s="473"/>
    </row>
    <row r="44" spans="1:8" ht="29">
      <c r="B44" s="324" t="s">
        <v>34</v>
      </c>
      <c r="C44" s="324" t="s">
        <v>252</v>
      </c>
      <c r="D44" s="324" t="s">
        <v>39</v>
      </c>
      <c r="E44" s="324" t="s">
        <v>85</v>
      </c>
      <c r="F44" s="324" t="s">
        <v>282</v>
      </c>
      <c r="G44" s="324" t="s">
        <v>283</v>
      </c>
      <c r="H44" s="324" t="s">
        <v>118</v>
      </c>
    </row>
    <row r="45" spans="1:8">
      <c r="A45" s="325">
        <v>2020</v>
      </c>
      <c r="B45" s="474" t="s">
        <v>336</v>
      </c>
      <c r="C45" s="475"/>
      <c r="D45" s="475"/>
      <c r="E45" s="475"/>
      <c r="F45" s="475"/>
      <c r="G45" s="475"/>
      <c r="H45" s="476"/>
    </row>
    <row r="46" spans="1:8">
      <c r="A46" s="326" t="s">
        <v>285</v>
      </c>
      <c r="B46" s="327">
        <v>3143.7472007260917</v>
      </c>
      <c r="C46" s="327">
        <v>9100.6002751504711</v>
      </c>
      <c r="D46" s="327">
        <v>6.2992882392280505</v>
      </c>
      <c r="E46" s="327">
        <v>270.21797076526224</v>
      </c>
      <c r="F46" s="327">
        <v>1951.1825298557374</v>
      </c>
      <c r="G46" s="327">
        <v>654.02050826406798</v>
      </c>
      <c r="H46" s="327">
        <v>15126.067773000857</v>
      </c>
    </row>
    <row r="47" spans="1:8">
      <c r="A47" s="328" t="s">
        <v>286</v>
      </c>
      <c r="B47" s="329">
        <v>0</v>
      </c>
      <c r="C47" s="329">
        <v>56.437769179325493</v>
      </c>
      <c r="D47" s="329">
        <v>6.2992882392280505</v>
      </c>
      <c r="E47" s="329">
        <v>41.296455526894043</v>
      </c>
      <c r="F47" s="329">
        <v>290.80426244387121</v>
      </c>
      <c r="G47" s="329">
        <v>649.70795691220019</v>
      </c>
      <c r="H47" s="327">
        <v>1044.5457323015191</v>
      </c>
    </row>
    <row r="48" spans="1:8">
      <c r="A48" s="328" t="s">
        <v>287</v>
      </c>
      <c r="B48" s="329">
        <v>0</v>
      </c>
      <c r="C48" s="329">
        <v>219.40913824400494</v>
      </c>
      <c r="D48" s="329">
        <v>0</v>
      </c>
      <c r="E48" s="329">
        <v>2.5081780835005252</v>
      </c>
      <c r="F48" s="329">
        <v>3.3895289958918506</v>
      </c>
      <c r="G48" s="329">
        <v>0.13441052832712333</v>
      </c>
      <c r="H48" s="327">
        <v>225.44125585172443</v>
      </c>
    </row>
    <row r="49" spans="1:8">
      <c r="A49" s="328" t="s">
        <v>288</v>
      </c>
      <c r="B49" s="329">
        <v>3143.7472007260917</v>
      </c>
      <c r="C49" s="329">
        <v>102.93171395815419</v>
      </c>
      <c r="D49" s="329">
        <v>0</v>
      </c>
      <c r="E49" s="329">
        <v>225.16308397821726</v>
      </c>
      <c r="F49" s="329">
        <v>1352.7053358173307</v>
      </c>
      <c r="G49" s="329">
        <v>1.8361039457342123</v>
      </c>
      <c r="H49" s="327">
        <v>4826.3834384255288</v>
      </c>
    </row>
    <row r="50" spans="1:8">
      <c r="A50" s="328" t="s">
        <v>289</v>
      </c>
      <c r="B50" s="329">
        <v>0</v>
      </c>
      <c r="C50" s="329">
        <v>8721.8216537689877</v>
      </c>
      <c r="D50" s="329">
        <v>0</v>
      </c>
      <c r="E50" s="329">
        <v>1.2502531766504252</v>
      </c>
      <c r="F50" s="329">
        <v>304.28340259864336</v>
      </c>
      <c r="G50" s="329">
        <v>2.3420368778064393</v>
      </c>
      <c r="H50" s="327">
        <v>9029.6973464220882</v>
      </c>
    </row>
    <row r="51" spans="1:8">
      <c r="A51" s="328" t="s">
        <v>290</v>
      </c>
      <c r="B51" s="329">
        <v>0</v>
      </c>
      <c r="C51" s="329">
        <v>0</v>
      </c>
      <c r="D51" s="329">
        <v>0</v>
      </c>
      <c r="E51" s="329">
        <v>0</v>
      </c>
      <c r="F51" s="329">
        <v>0</v>
      </c>
      <c r="G51" s="329">
        <v>0</v>
      </c>
      <c r="H51" s="327">
        <v>0</v>
      </c>
    </row>
    <row r="52" spans="1:8">
      <c r="A52" s="328" t="s">
        <v>301</v>
      </c>
      <c r="B52" s="329">
        <v>0</v>
      </c>
      <c r="C52" s="329">
        <v>0</v>
      </c>
      <c r="D52" s="329">
        <v>0</v>
      </c>
      <c r="E52" s="329">
        <v>0</v>
      </c>
      <c r="F52" s="329">
        <v>0</v>
      </c>
      <c r="G52" s="329">
        <v>0</v>
      </c>
      <c r="H52" s="327">
        <v>0</v>
      </c>
    </row>
    <row r="53" spans="1:8">
      <c r="A53" s="326" t="s">
        <v>292</v>
      </c>
      <c r="B53" s="327">
        <v>7.8642495461927959</v>
      </c>
      <c r="C53" s="327">
        <v>11395.633016623675</v>
      </c>
      <c r="D53" s="327">
        <v>337.55807776822394</v>
      </c>
      <c r="E53" s="327">
        <v>303.53837871405364</v>
      </c>
      <c r="F53" s="327">
        <v>2596.8845681666194</v>
      </c>
      <c r="G53" s="327">
        <v>959.42683911340407</v>
      </c>
      <c r="H53" s="327">
        <v>15600.905129932169</v>
      </c>
    </row>
    <row r="54" spans="1:8">
      <c r="A54" s="328" t="s">
        <v>293</v>
      </c>
      <c r="B54" s="329">
        <v>0</v>
      </c>
      <c r="C54" s="329">
        <v>1510.0467540842646</v>
      </c>
      <c r="D54" s="329">
        <v>21.408378714053693</v>
      </c>
      <c r="E54" s="329">
        <v>3.6523765166714433</v>
      </c>
      <c r="F54" s="329">
        <v>375.55827839877708</v>
      </c>
      <c r="G54" s="329">
        <v>953.05543852106609</v>
      </c>
      <c r="H54" s="327">
        <v>2863.721226234833</v>
      </c>
    </row>
    <row r="55" spans="1:8">
      <c r="A55" s="328" t="s">
        <v>294</v>
      </c>
      <c r="B55" s="329">
        <v>0</v>
      </c>
      <c r="C55" s="329">
        <v>632.05462405655874</v>
      </c>
      <c r="D55" s="329">
        <v>0</v>
      </c>
      <c r="E55" s="329">
        <v>55.298985860322915</v>
      </c>
      <c r="F55" s="329">
        <v>4.8752269036017966</v>
      </c>
      <c r="G55" s="329">
        <v>1.1819695232635903</v>
      </c>
      <c r="H55" s="327">
        <v>693.41080634374703</v>
      </c>
    </row>
    <row r="56" spans="1:8">
      <c r="A56" s="328" t="s">
        <v>295</v>
      </c>
      <c r="B56" s="329">
        <v>0</v>
      </c>
      <c r="C56" s="329">
        <v>8985.6344320244571</v>
      </c>
      <c r="D56" s="329">
        <v>178.12080825451417</v>
      </c>
      <c r="E56" s="329">
        <v>204.71898108340494</v>
      </c>
      <c r="F56" s="329">
        <v>937.15026989586329</v>
      </c>
      <c r="G56" s="329">
        <v>4.8818787618228718</v>
      </c>
      <c r="H56" s="327">
        <v>10310.506370020061</v>
      </c>
    </row>
    <row r="57" spans="1:8">
      <c r="A57" s="328" t="s">
        <v>296</v>
      </c>
      <c r="B57" s="329">
        <v>0</v>
      </c>
      <c r="C57" s="329">
        <v>64.696114454953673</v>
      </c>
      <c r="D57" s="329">
        <v>0</v>
      </c>
      <c r="E57" s="329">
        <v>20.15471242954046</v>
      </c>
      <c r="F57" s="329">
        <v>91.210547434795075</v>
      </c>
      <c r="G57" s="329">
        <v>0</v>
      </c>
      <c r="H57" s="327">
        <v>176.0613743192892</v>
      </c>
    </row>
    <row r="58" spans="1:8">
      <c r="A58" s="328" t="s">
        <v>297</v>
      </c>
      <c r="B58" s="329">
        <v>7.8642495461927959</v>
      </c>
      <c r="C58" s="329">
        <v>203.20109200343938</v>
      </c>
      <c r="D58" s="329">
        <v>138.02889079965607</v>
      </c>
      <c r="E58" s="329">
        <v>19.713322824113881</v>
      </c>
      <c r="F58" s="329">
        <v>1188.0902455335818</v>
      </c>
      <c r="G58" s="329">
        <v>0.3075523072513614</v>
      </c>
      <c r="H58" s="327">
        <v>1557.2053530142352</v>
      </c>
    </row>
    <row r="59" spans="1:8">
      <c r="A59" s="328" t="s">
        <v>298</v>
      </c>
      <c r="B59" s="329">
        <v>0</v>
      </c>
      <c r="C59" s="329">
        <v>0</v>
      </c>
      <c r="D59" s="329">
        <v>0</v>
      </c>
      <c r="E59" s="329">
        <v>0</v>
      </c>
      <c r="F59" s="329">
        <v>0</v>
      </c>
      <c r="G59" s="329">
        <v>0</v>
      </c>
      <c r="H59" s="327">
        <v>0</v>
      </c>
    </row>
    <row r="60" spans="1:8">
      <c r="A60" s="330" t="s">
        <v>118</v>
      </c>
      <c r="B60" s="331">
        <v>3151.6114502722844</v>
      </c>
      <c r="C60" s="331">
        <v>20496.233291774144</v>
      </c>
      <c r="D60" s="331">
        <v>343.85736600745201</v>
      </c>
      <c r="E60" s="331">
        <v>573.75634947931587</v>
      </c>
      <c r="F60" s="331">
        <v>4548.0670980223567</v>
      </c>
      <c r="G60" s="331">
        <v>1613.4473473774719</v>
      </c>
      <c r="H60" s="331">
        <v>30726.97290293303</v>
      </c>
    </row>
    <row r="61" spans="1:8" ht="15.5">
      <c r="A61" s="301"/>
      <c r="B61" s="301"/>
      <c r="C61" s="301"/>
      <c r="D61" s="301"/>
      <c r="E61" s="301"/>
      <c r="F61" s="301"/>
      <c r="G61" s="301"/>
      <c r="H61" s="301"/>
    </row>
    <row r="62" spans="1:8" ht="15.5">
      <c r="A62" s="301"/>
      <c r="B62" s="301"/>
      <c r="C62" s="301"/>
      <c r="D62" s="301"/>
      <c r="E62" s="301"/>
      <c r="F62" s="301"/>
      <c r="G62" s="301"/>
      <c r="H62" s="301"/>
    </row>
    <row r="63" spans="1:8">
      <c r="B63" s="473" t="s">
        <v>195</v>
      </c>
      <c r="C63" s="473"/>
      <c r="D63" s="473"/>
      <c r="E63" s="473"/>
      <c r="F63" s="473"/>
      <c r="G63" s="473"/>
      <c r="H63" s="473"/>
    </row>
    <row r="64" spans="1:8" ht="29">
      <c r="B64" s="324" t="s">
        <v>34</v>
      </c>
      <c r="C64" s="324" t="s">
        <v>252</v>
      </c>
      <c r="D64" s="324" t="s">
        <v>39</v>
      </c>
      <c r="E64" s="324" t="s">
        <v>85</v>
      </c>
      <c r="F64" s="324" t="s">
        <v>282</v>
      </c>
      <c r="G64" s="324" t="s">
        <v>283</v>
      </c>
      <c r="H64" s="324" t="s">
        <v>118</v>
      </c>
    </row>
    <row r="65" spans="1:8">
      <c r="A65" s="325">
        <v>2019</v>
      </c>
      <c r="B65" s="474" t="s">
        <v>336</v>
      </c>
      <c r="C65" s="475"/>
      <c r="D65" s="475"/>
      <c r="E65" s="475"/>
      <c r="F65" s="475"/>
      <c r="G65" s="475"/>
      <c r="H65" s="476"/>
    </row>
    <row r="66" spans="1:8">
      <c r="A66" s="326" t="s">
        <v>285</v>
      </c>
      <c r="B66" s="327">
        <v>4277.8090140441391</v>
      </c>
      <c r="C66" s="327">
        <v>9327.3420798700681</v>
      </c>
      <c r="D66" s="327">
        <v>6.2892686538645259</v>
      </c>
      <c r="E66" s="327">
        <v>312.65625537403264</v>
      </c>
      <c r="F66" s="327">
        <v>1981.2156372408522</v>
      </c>
      <c r="G66" s="327">
        <v>695.472779927391</v>
      </c>
      <c r="H66" s="327">
        <v>16600.785035110344</v>
      </c>
    </row>
    <row r="67" spans="1:8">
      <c r="A67" s="328" t="s">
        <v>286</v>
      </c>
      <c r="B67" s="329">
        <v>0</v>
      </c>
      <c r="C67" s="329">
        <v>57.466308397821713</v>
      </c>
      <c r="D67" s="329">
        <v>6.2892686538645259</v>
      </c>
      <c r="E67" s="329">
        <v>44.949211808541129</v>
      </c>
      <c r="F67" s="329">
        <v>290.69370402216492</v>
      </c>
      <c r="G67" s="329">
        <v>680.72856835769562</v>
      </c>
      <c r="H67" s="327">
        <v>1080.1270612400879</v>
      </c>
    </row>
    <row r="68" spans="1:8">
      <c r="A68" s="328" t="s">
        <v>287</v>
      </c>
      <c r="B68" s="329">
        <v>0</v>
      </c>
      <c r="C68" s="329">
        <v>212.22955956816659</v>
      </c>
      <c r="D68" s="329">
        <v>0</v>
      </c>
      <c r="E68" s="329">
        <v>3.9269513709754467</v>
      </c>
      <c r="F68" s="329">
        <v>2.6310690742333049</v>
      </c>
      <c r="G68" s="329">
        <v>10.539911149326453</v>
      </c>
      <c r="H68" s="327">
        <v>229.32749116270179</v>
      </c>
    </row>
    <row r="69" spans="1:8">
      <c r="A69" s="328" t="s">
        <v>288</v>
      </c>
      <c r="B69" s="329">
        <v>4277.8090140441391</v>
      </c>
      <c r="C69" s="329">
        <v>58.987279067545607</v>
      </c>
      <c r="D69" s="329">
        <v>0</v>
      </c>
      <c r="E69" s="329">
        <v>263.33028804815132</v>
      </c>
      <c r="F69" s="329">
        <v>1378.8154485525938</v>
      </c>
      <c r="G69" s="329">
        <v>1.8603754657494982</v>
      </c>
      <c r="H69" s="327">
        <v>5980.8024051781786</v>
      </c>
    </row>
    <row r="70" spans="1:8">
      <c r="A70" s="328" t="s">
        <v>289</v>
      </c>
      <c r="B70" s="329">
        <v>0</v>
      </c>
      <c r="C70" s="329">
        <v>8998.6589328365335</v>
      </c>
      <c r="D70" s="329">
        <v>0</v>
      </c>
      <c r="E70" s="329">
        <v>0.4498041463647654</v>
      </c>
      <c r="F70" s="329">
        <v>309.07541559186006</v>
      </c>
      <c r="G70" s="329">
        <v>2.3439249546192795</v>
      </c>
      <c r="H70" s="327">
        <v>9310.5280775293777</v>
      </c>
    </row>
    <row r="71" spans="1:8">
      <c r="A71" s="328" t="s">
        <v>290</v>
      </c>
      <c r="B71" s="329">
        <v>0</v>
      </c>
      <c r="C71" s="329">
        <v>0</v>
      </c>
      <c r="D71" s="329">
        <v>0</v>
      </c>
      <c r="E71" s="329">
        <v>0</v>
      </c>
      <c r="F71" s="329">
        <v>0</v>
      </c>
      <c r="G71" s="329">
        <v>0</v>
      </c>
      <c r="H71" s="327">
        <v>0</v>
      </c>
    </row>
    <row r="72" spans="1:8">
      <c r="A72" s="328" t="s">
        <v>301</v>
      </c>
      <c r="B72" s="329">
        <v>0</v>
      </c>
      <c r="C72" s="329">
        <v>0</v>
      </c>
      <c r="D72" s="329">
        <v>0</v>
      </c>
      <c r="E72" s="329">
        <v>0</v>
      </c>
      <c r="F72" s="329">
        <v>0</v>
      </c>
      <c r="G72" s="329">
        <v>0</v>
      </c>
      <c r="H72" s="327">
        <v>0</v>
      </c>
    </row>
    <row r="73" spans="1:8">
      <c r="A73" s="326" t="s">
        <v>292</v>
      </c>
      <c r="B73" s="327">
        <v>14.645533581733064</v>
      </c>
      <c r="C73" s="327">
        <v>12324.269926913154</v>
      </c>
      <c r="D73" s="327">
        <v>483.58896531957578</v>
      </c>
      <c r="E73" s="327">
        <v>331.74335817330655</v>
      </c>
      <c r="F73" s="327">
        <v>2562.423051017483</v>
      </c>
      <c r="G73" s="327">
        <v>953.01611493264556</v>
      </c>
      <c r="H73" s="327">
        <v>16669.686949937895</v>
      </c>
    </row>
    <row r="74" spans="1:8">
      <c r="A74" s="328" t="s">
        <v>293</v>
      </c>
      <c r="B74" s="329">
        <v>0</v>
      </c>
      <c r="C74" s="329">
        <v>1424.1768844941246</v>
      </c>
      <c r="D74" s="329">
        <v>24.36966657112831</v>
      </c>
      <c r="E74" s="329">
        <v>4.9325021496130699</v>
      </c>
      <c r="F74" s="329">
        <v>377.320746154581</v>
      </c>
      <c r="G74" s="329">
        <v>946.6448409286329</v>
      </c>
      <c r="H74" s="327">
        <v>2777.4446402980798</v>
      </c>
    </row>
    <row r="75" spans="1:8">
      <c r="A75" s="328" t="s">
        <v>294</v>
      </c>
      <c r="B75" s="329">
        <v>0</v>
      </c>
      <c r="C75" s="329">
        <v>678.95656826215713</v>
      </c>
      <c r="D75" s="329">
        <v>0</v>
      </c>
      <c r="E75" s="329">
        <v>54.938208655775291</v>
      </c>
      <c r="F75" s="329">
        <v>4.5541606955192515</v>
      </c>
      <c r="G75" s="329">
        <v>0.74539266265405557</v>
      </c>
      <c r="H75" s="327">
        <v>739.19433027610569</v>
      </c>
    </row>
    <row r="76" spans="1:8">
      <c r="A76" s="328" t="s">
        <v>295</v>
      </c>
      <c r="B76" s="329">
        <v>0</v>
      </c>
      <c r="C76" s="329">
        <v>9971.2964555268936</v>
      </c>
      <c r="D76" s="329">
        <v>293.66317951657589</v>
      </c>
      <c r="E76" s="329">
        <v>223.34848571701536</v>
      </c>
      <c r="F76" s="329">
        <v>953.34289672303407</v>
      </c>
      <c r="G76" s="329">
        <v>4.7537403267411857</v>
      </c>
      <c r="H76" s="327">
        <v>11446.404757810262</v>
      </c>
    </row>
    <row r="77" spans="1:8">
      <c r="A77" s="328" t="s">
        <v>296</v>
      </c>
      <c r="B77" s="329">
        <v>1.2479602560428011</v>
      </c>
      <c r="C77" s="329">
        <v>76.16630362090379</v>
      </c>
      <c r="D77" s="329">
        <v>0</v>
      </c>
      <c r="E77" s="329">
        <v>20.532874749211807</v>
      </c>
      <c r="F77" s="329">
        <v>91.178728384446345</v>
      </c>
      <c r="G77" s="329">
        <v>0</v>
      </c>
      <c r="H77" s="327">
        <v>189.12586701060474</v>
      </c>
    </row>
    <row r="78" spans="1:8">
      <c r="A78" s="328" t="s">
        <v>297</v>
      </c>
      <c r="B78" s="329">
        <v>13.397573325690262</v>
      </c>
      <c r="C78" s="329">
        <v>173.67371500907615</v>
      </c>
      <c r="D78" s="329">
        <v>165.55611923187161</v>
      </c>
      <c r="E78" s="329">
        <v>27.99128690169103</v>
      </c>
      <c r="F78" s="329">
        <v>1136.0265190599025</v>
      </c>
      <c r="G78" s="329">
        <v>0.87214101461736881</v>
      </c>
      <c r="H78" s="327">
        <v>1517.517354542849</v>
      </c>
    </row>
    <row r="79" spans="1:8">
      <c r="A79" s="328" t="s">
        <v>298</v>
      </c>
      <c r="B79" s="329">
        <v>0</v>
      </c>
      <c r="C79" s="329">
        <v>0</v>
      </c>
      <c r="D79" s="329">
        <v>0</v>
      </c>
      <c r="E79" s="329">
        <v>0</v>
      </c>
      <c r="F79" s="329">
        <v>0</v>
      </c>
      <c r="G79" s="329">
        <v>0</v>
      </c>
      <c r="H79" s="327">
        <v>0</v>
      </c>
    </row>
    <row r="80" spans="1:8">
      <c r="A80" s="330" t="s">
        <v>118</v>
      </c>
      <c r="B80" s="331">
        <v>4292.4545476258718</v>
      </c>
      <c r="C80" s="331">
        <v>21651.61200678322</v>
      </c>
      <c r="D80" s="331">
        <v>489.87823397344033</v>
      </c>
      <c r="E80" s="331">
        <v>644.39961354733919</v>
      </c>
      <c r="F80" s="331">
        <v>4543.6386882583347</v>
      </c>
      <c r="G80" s="331">
        <v>1648.4888948600367</v>
      </c>
      <c r="H80" s="331">
        <v>33270.471985048243</v>
      </c>
    </row>
    <row r="81" spans="1:17" ht="15.5">
      <c r="A81" s="301"/>
      <c r="B81" s="301"/>
      <c r="C81" s="301"/>
      <c r="D81" s="301"/>
      <c r="E81" s="301"/>
      <c r="F81" s="301"/>
      <c r="G81" s="301"/>
      <c r="H81" s="301"/>
    </row>
    <row r="82" spans="1:17" ht="15.5">
      <c r="A82" s="301"/>
      <c r="B82" s="301"/>
      <c r="C82" s="301"/>
      <c r="D82" s="301"/>
      <c r="E82" s="301"/>
      <c r="F82" s="301"/>
      <c r="G82" s="301"/>
      <c r="H82" s="301"/>
    </row>
    <row r="83" spans="1:17">
      <c r="B83" s="473" t="s">
        <v>195</v>
      </c>
      <c r="C83" s="473"/>
      <c r="D83" s="473"/>
      <c r="E83" s="473"/>
      <c r="F83" s="473"/>
      <c r="G83" s="473"/>
      <c r="H83" s="473"/>
    </row>
    <row r="84" spans="1:17" ht="29">
      <c r="B84" s="324" t="s">
        <v>34</v>
      </c>
      <c r="C84" s="324" t="s">
        <v>252</v>
      </c>
      <c r="D84" s="324" t="s">
        <v>39</v>
      </c>
      <c r="E84" s="324" t="s">
        <v>85</v>
      </c>
      <c r="F84" s="324" t="s">
        <v>282</v>
      </c>
      <c r="G84" s="324" t="s">
        <v>283</v>
      </c>
      <c r="H84" s="324" t="s">
        <v>118</v>
      </c>
    </row>
    <row r="85" spans="1:17">
      <c r="A85" s="325">
        <v>2018</v>
      </c>
      <c r="B85" s="474" t="s">
        <v>336</v>
      </c>
      <c r="C85" s="475"/>
      <c r="D85" s="475"/>
      <c r="E85" s="475"/>
      <c r="F85" s="475"/>
      <c r="G85" s="475"/>
      <c r="H85" s="476"/>
    </row>
    <row r="86" spans="1:17">
      <c r="A86" s="326" t="s">
        <v>285</v>
      </c>
      <c r="B86" s="327">
        <v>6360.5153095442811</v>
      </c>
      <c r="C86" s="327">
        <v>7706.0549868634744</v>
      </c>
      <c r="D86" s="327">
        <v>6.077787331613643</v>
      </c>
      <c r="E86" s="327">
        <v>294.90071797076524</v>
      </c>
      <c r="F86" s="327">
        <v>1971.9805080252222</v>
      </c>
      <c r="G86" s="327">
        <v>693.31085626253946</v>
      </c>
      <c r="H86" s="327">
        <v>17032.840165997899</v>
      </c>
      <c r="K86" s="315"/>
      <c r="L86" s="315"/>
      <c r="M86" s="315"/>
      <c r="N86" s="315"/>
      <c r="O86" s="315"/>
      <c r="P86" s="315"/>
      <c r="Q86" s="315"/>
    </row>
    <row r="87" spans="1:17">
      <c r="A87" s="328" t="s">
        <v>286</v>
      </c>
      <c r="B87" s="329">
        <v>0</v>
      </c>
      <c r="C87" s="329">
        <v>60.21263853062004</v>
      </c>
      <c r="D87" s="329">
        <v>6.077787331613643</v>
      </c>
      <c r="E87" s="329">
        <v>44.327030190121334</v>
      </c>
      <c r="F87" s="329">
        <v>278.3491623674405</v>
      </c>
      <c r="G87" s="329">
        <v>681.2475518295596</v>
      </c>
      <c r="H87" s="327">
        <v>1070.2141702493552</v>
      </c>
    </row>
    <row r="88" spans="1:17">
      <c r="A88" s="328" t="s">
        <v>287</v>
      </c>
      <c r="B88" s="329">
        <v>0</v>
      </c>
      <c r="C88" s="329">
        <v>66.94292156300753</v>
      </c>
      <c r="D88" s="329">
        <v>0</v>
      </c>
      <c r="E88" s="329">
        <v>3.2281303143211999</v>
      </c>
      <c r="F88" s="329">
        <v>3.5952737173975353</v>
      </c>
      <c r="G88" s="329">
        <v>7.8698789051304106</v>
      </c>
      <c r="H88" s="327">
        <v>81.636204499856689</v>
      </c>
    </row>
    <row r="89" spans="1:17">
      <c r="A89" s="328" t="s">
        <v>288</v>
      </c>
      <c r="B89" s="329">
        <v>6360.5153095442811</v>
      </c>
      <c r="C89" s="329">
        <v>48.499154485525935</v>
      </c>
      <c r="D89" s="329">
        <v>0</v>
      </c>
      <c r="E89" s="329">
        <v>247.22807394668956</v>
      </c>
      <c r="F89" s="329">
        <v>1390.2004514187445</v>
      </c>
      <c r="G89" s="329">
        <v>1.8492399923569312</v>
      </c>
      <c r="H89" s="327">
        <v>8048.2922293875981</v>
      </c>
    </row>
    <row r="90" spans="1:17">
      <c r="A90" s="328" t="s">
        <v>289</v>
      </c>
      <c r="B90" s="329">
        <v>0</v>
      </c>
      <c r="C90" s="329">
        <v>7530.4002722843215</v>
      </c>
      <c r="D90" s="329">
        <v>0</v>
      </c>
      <c r="E90" s="329">
        <v>0.11748351963313269</v>
      </c>
      <c r="F90" s="329">
        <v>299.83562052163944</v>
      </c>
      <c r="G90" s="329">
        <v>2.3441855354925001</v>
      </c>
      <c r="H90" s="327">
        <v>7832.6975618610868</v>
      </c>
    </row>
    <row r="91" spans="1:17">
      <c r="A91" s="328" t="s">
        <v>290</v>
      </c>
      <c r="B91" s="329">
        <v>0</v>
      </c>
      <c r="C91" s="329">
        <v>0</v>
      </c>
      <c r="D91" s="329">
        <v>0</v>
      </c>
      <c r="E91" s="329">
        <v>0</v>
      </c>
      <c r="F91" s="329">
        <v>0</v>
      </c>
      <c r="G91" s="329">
        <v>0</v>
      </c>
      <c r="H91" s="327">
        <v>0</v>
      </c>
    </row>
    <row r="92" spans="1:17">
      <c r="A92" s="328" t="s">
        <v>301</v>
      </c>
      <c r="B92" s="329">
        <v>0</v>
      </c>
      <c r="C92" s="329">
        <v>0</v>
      </c>
      <c r="D92" s="329">
        <v>0</v>
      </c>
      <c r="E92" s="329">
        <v>0</v>
      </c>
      <c r="F92" s="329">
        <v>0</v>
      </c>
      <c r="G92" s="329">
        <v>0</v>
      </c>
      <c r="H92" s="327">
        <v>0</v>
      </c>
    </row>
    <row r="93" spans="1:17">
      <c r="A93" s="326" t="s">
        <v>292</v>
      </c>
      <c r="B93" s="327">
        <v>14.551036591191362</v>
      </c>
      <c r="C93" s="327">
        <v>11902.327773717398</v>
      </c>
      <c r="D93" s="327">
        <v>550.05682621572555</v>
      </c>
      <c r="E93" s="327">
        <v>316.22471290723217</v>
      </c>
      <c r="F93" s="327">
        <v>2612.1990073564539</v>
      </c>
      <c r="G93" s="327">
        <v>912.41835005254597</v>
      </c>
      <c r="H93" s="327">
        <v>16307.777706840547</v>
      </c>
      <c r="K93" s="394"/>
      <c r="L93" s="394"/>
      <c r="M93" s="394"/>
      <c r="N93" s="394"/>
      <c r="O93" s="394"/>
      <c r="P93" s="394"/>
      <c r="Q93" s="394"/>
    </row>
    <row r="94" spans="1:17">
      <c r="A94" s="328" t="s">
        <v>293</v>
      </c>
      <c r="B94" s="329">
        <v>0</v>
      </c>
      <c r="C94" s="329">
        <v>1315.6193035253655</v>
      </c>
      <c r="D94" s="329">
        <v>25.708949555746631</v>
      </c>
      <c r="E94" s="329">
        <v>5.2752866150759532</v>
      </c>
      <c r="F94" s="329">
        <v>330.91521926053309</v>
      </c>
      <c r="G94" s="329">
        <v>905.51167956434494</v>
      </c>
      <c r="H94" s="327">
        <v>2583.0304385210657</v>
      </c>
    </row>
    <row r="95" spans="1:17">
      <c r="A95" s="328" t="s">
        <v>294</v>
      </c>
      <c r="B95" s="329">
        <v>0</v>
      </c>
      <c r="C95" s="329">
        <v>666.03747492118089</v>
      </c>
      <c r="D95" s="329">
        <v>0</v>
      </c>
      <c r="E95" s="329">
        <v>40.237697047864714</v>
      </c>
      <c r="F95" s="329">
        <v>4.1164134900162415</v>
      </c>
      <c r="G95" s="329">
        <v>0.63554504633610387</v>
      </c>
      <c r="H95" s="327">
        <v>711.02713050539808</v>
      </c>
    </row>
    <row r="96" spans="1:17">
      <c r="A96" s="328" t="s">
        <v>295</v>
      </c>
      <c r="B96" s="329">
        <v>13.084683290341072</v>
      </c>
      <c r="C96" s="329">
        <v>9691.0157029234724</v>
      </c>
      <c r="D96" s="329">
        <v>297.68914206553933</v>
      </c>
      <c r="E96" s="329">
        <v>219.35873602751502</v>
      </c>
      <c r="F96" s="329">
        <v>1093.9402159166905</v>
      </c>
      <c r="G96" s="329">
        <v>4.7018715964459723</v>
      </c>
      <c r="H96" s="327">
        <v>11319.790351820006</v>
      </c>
      <c r="K96" s="337"/>
      <c r="L96" s="337"/>
      <c r="M96" s="337"/>
      <c r="N96" s="337"/>
      <c r="O96" s="337"/>
      <c r="P96" s="337"/>
      <c r="Q96" s="337"/>
    </row>
    <row r="97" spans="1:12">
      <c r="A97" s="328" t="s">
        <v>296</v>
      </c>
      <c r="B97" s="329">
        <v>1.4663533008502914</v>
      </c>
      <c r="C97" s="329">
        <v>76.113073946689582</v>
      </c>
      <c r="D97" s="329">
        <v>0</v>
      </c>
      <c r="E97" s="329">
        <v>17.813984904939332</v>
      </c>
      <c r="F97" s="329">
        <v>93.859455431355698</v>
      </c>
      <c r="G97" s="329">
        <v>0</v>
      </c>
      <c r="H97" s="327">
        <v>189.2528675838349</v>
      </c>
    </row>
    <row r="98" spans="1:12">
      <c r="A98" s="328" t="s">
        <v>297</v>
      </c>
      <c r="B98" s="329">
        <v>0</v>
      </c>
      <c r="C98" s="329">
        <v>153.54221840068786</v>
      </c>
      <c r="D98" s="329">
        <v>226.65873459443961</v>
      </c>
      <c r="E98" s="329">
        <v>33.5390083118372</v>
      </c>
      <c r="F98" s="329">
        <v>1089.367703257858</v>
      </c>
      <c r="G98" s="329">
        <v>1.5692538454189358</v>
      </c>
      <c r="H98" s="327">
        <v>1504.6769184102418</v>
      </c>
    </row>
    <row r="99" spans="1:12">
      <c r="A99" s="328" t="s">
        <v>298</v>
      </c>
      <c r="B99" s="329">
        <v>0</v>
      </c>
      <c r="C99" s="329">
        <v>0</v>
      </c>
      <c r="D99" s="329">
        <v>0</v>
      </c>
      <c r="E99" s="329">
        <v>0</v>
      </c>
      <c r="F99" s="329">
        <v>0</v>
      </c>
      <c r="G99" s="329">
        <v>0</v>
      </c>
      <c r="H99" s="327">
        <v>0</v>
      </c>
    </row>
    <row r="100" spans="1:12">
      <c r="A100" s="330" t="s">
        <v>118</v>
      </c>
      <c r="B100" s="331">
        <v>6375.0663461354716</v>
      </c>
      <c r="C100" s="331">
        <v>19608.382760580873</v>
      </c>
      <c r="D100" s="331">
        <v>556.1346135473392</v>
      </c>
      <c r="E100" s="331">
        <v>611.12543087799736</v>
      </c>
      <c r="F100" s="331">
        <v>4584.1795153816756</v>
      </c>
      <c r="G100" s="331">
        <v>1605.7292063150853</v>
      </c>
      <c r="H100" s="331">
        <v>33340.61787283844</v>
      </c>
    </row>
    <row r="101" spans="1:12" ht="15.5">
      <c r="A101" s="301"/>
      <c r="B101" s="301"/>
      <c r="C101" s="301"/>
      <c r="D101" s="301"/>
      <c r="E101" s="301"/>
      <c r="F101" s="301"/>
      <c r="G101" s="301"/>
      <c r="H101" s="301"/>
    </row>
    <row r="102" spans="1:12" ht="15.5">
      <c r="A102" s="301"/>
      <c r="B102" s="301"/>
      <c r="C102" s="301"/>
      <c r="D102" s="301"/>
      <c r="E102" s="301"/>
      <c r="F102" s="301"/>
      <c r="G102" s="301"/>
      <c r="H102" s="301"/>
    </row>
    <row r="103" spans="1:12">
      <c r="B103" s="473" t="s">
        <v>195</v>
      </c>
      <c r="C103" s="473"/>
      <c r="D103" s="473"/>
      <c r="E103" s="473"/>
      <c r="F103" s="473"/>
      <c r="G103" s="473"/>
      <c r="H103" s="473"/>
    </row>
    <row r="104" spans="1:12" ht="29">
      <c r="B104" s="324" t="s">
        <v>34</v>
      </c>
      <c r="C104" s="324" t="s">
        <v>252</v>
      </c>
      <c r="D104" s="324" t="s">
        <v>39</v>
      </c>
      <c r="E104" s="324" t="s">
        <v>85</v>
      </c>
      <c r="F104" s="324" t="s">
        <v>282</v>
      </c>
      <c r="G104" s="324" t="s">
        <v>283</v>
      </c>
      <c r="H104" s="324" t="s">
        <v>118</v>
      </c>
    </row>
    <row r="105" spans="1:12">
      <c r="A105" s="325">
        <v>2017</v>
      </c>
      <c r="B105" s="474" t="s">
        <v>336</v>
      </c>
      <c r="C105" s="475"/>
      <c r="D105" s="475"/>
      <c r="E105" s="475"/>
      <c r="F105" s="475"/>
      <c r="G105" s="475"/>
      <c r="H105" s="476"/>
    </row>
    <row r="106" spans="1:12">
      <c r="A106" s="326" t="s">
        <v>285</v>
      </c>
      <c r="B106" s="327">
        <v>7206.7966220024846</v>
      </c>
      <c r="C106" s="327">
        <v>8683.2757247778718</v>
      </c>
      <c r="D106" s="327">
        <v>6.8902837489251931</v>
      </c>
      <c r="E106" s="327">
        <v>471.08979960829276</v>
      </c>
      <c r="F106" s="327">
        <v>2038.3779616891177</v>
      </c>
      <c r="G106" s="327">
        <v>713.34906133562617</v>
      </c>
      <c r="H106" s="327">
        <v>19119.779453162319</v>
      </c>
      <c r="L106" s="315"/>
    </row>
    <row r="107" spans="1:12">
      <c r="A107" s="328" t="s">
        <v>286</v>
      </c>
      <c r="B107" s="329">
        <v>0</v>
      </c>
      <c r="C107" s="329">
        <v>64.16594941243909</v>
      </c>
      <c r="D107" s="329">
        <v>6.8902837489251931</v>
      </c>
      <c r="E107" s="329">
        <v>50.778484761631788</v>
      </c>
      <c r="F107" s="329">
        <v>264.440861755995</v>
      </c>
      <c r="G107" s="329">
        <v>700.17736696283555</v>
      </c>
      <c r="H107" s="327">
        <v>1086.4529466418267</v>
      </c>
    </row>
    <row r="108" spans="1:12">
      <c r="A108" s="328" t="s">
        <v>287</v>
      </c>
      <c r="B108" s="329">
        <v>0</v>
      </c>
      <c r="C108" s="329">
        <v>153.23152765835482</v>
      </c>
      <c r="D108" s="329">
        <v>0</v>
      </c>
      <c r="E108" s="329">
        <v>2.8849651284990925</v>
      </c>
      <c r="F108" s="329">
        <v>3.7566423043852102</v>
      </c>
      <c r="G108" s="329">
        <v>8.8850745199197476</v>
      </c>
      <c r="H108" s="327">
        <v>168.75820961115886</v>
      </c>
    </row>
    <row r="109" spans="1:12">
      <c r="A109" s="328" t="s">
        <v>288</v>
      </c>
      <c r="B109" s="329">
        <v>7206.7966220024846</v>
      </c>
      <c r="C109" s="329">
        <v>81.365554600171976</v>
      </c>
      <c r="D109" s="329">
        <v>0</v>
      </c>
      <c r="E109" s="329">
        <v>416.83669652240383</v>
      </c>
      <c r="F109" s="329">
        <v>1409.2593484283937</v>
      </c>
      <c r="G109" s="329">
        <v>1.8384971816184197</v>
      </c>
      <c r="H109" s="327">
        <v>9116.0967187350743</v>
      </c>
    </row>
    <row r="110" spans="1:12">
      <c r="A110" s="328" t="s">
        <v>289</v>
      </c>
      <c r="B110" s="329">
        <v>0</v>
      </c>
      <c r="C110" s="329">
        <v>8384.5126931069062</v>
      </c>
      <c r="D110" s="329">
        <v>0</v>
      </c>
      <c r="E110" s="329">
        <v>0.58965319575809683</v>
      </c>
      <c r="F110" s="329">
        <v>360.92110920034395</v>
      </c>
      <c r="G110" s="329">
        <v>2.4481226712525075</v>
      </c>
      <c r="H110" s="327">
        <v>8748.4715781742616</v>
      </c>
    </row>
    <row r="111" spans="1:12">
      <c r="A111" s="328" t="s">
        <v>290</v>
      </c>
      <c r="B111" s="329">
        <v>0</v>
      </c>
      <c r="C111" s="329">
        <v>0</v>
      </c>
      <c r="D111" s="329">
        <v>0</v>
      </c>
      <c r="E111" s="329">
        <v>0</v>
      </c>
      <c r="F111" s="329">
        <v>0</v>
      </c>
      <c r="G111" s="329">
        <v>0</v>
      </c>
      <c r="H111" s="327">
        <v>0</v>
      </c>
    </row>
    <row r="112" spans="1:12">
      <c r="A112" s="326" t="s">
        <v>292</v>
      </c>
      <c r="B112" s="327">
        <v>14.734030763351482</v>
      </c>
      <c r="C112" s="327">
        <v>12746.631385353969</v>
      </c>
      <c r="D112" s="327">
        <v>501.05507069838535</v>
      </c>
      <c r="E112" s="327">
        <v>324.0345925289003</v>
      </c>
      <c r="F112" s="327">
        <v>2530.8028441769366</v>
      </c>
      <c r="G112" s="327">
        <v>900.56424715773369</v>
      </c>
      <c r="H112" s="327">
        <v>17017.822170679276</v>
      </c>
    </row>
    <row r="113" spans="1:16">
      <c r="A113" s="328" t="s">
        <v>293</v>
      </c>
      <c r="B113" s="329">
        <v>0</v>
      </c>
      <c r="C113" s="329">
        <v>1224.2825604280119</v>
      </c>
      <c r="D113" s="329">
        <v>21.718871214292534</v>
      </c>
      <c r="E113" s="329">
        <v>6.0281336581637532</v>
      </c>
      <c r="F113" s="329">
        <v>313.13876468902265</v>
      </c>
      <c r="G113" s="329">
        <v>893.82335912868996</v>
      </c>
      <c r="H113" s="327">
        <v>2458.9916891181806</v>
      </c>
    </row>
    <row r="114" spans="1:16">
      <c r="A114" s="328" t="s">
        <v>294</v>
      </c>
      <c r="B114" s="329">
        <v>0</v>
      </c>
      <c r="C114" s="329">
        <v>658.07928991114932</v>
      </c>
      <c r="D114" s="329">
        <v>0</v>
      </c>
      <c r="E114" s="329">
        <v>51.204769274863857</v>
      </c>
      <c r="F114" s="329">
        <v>3.1449355116079101</v>
      </c>
      <c r="G114" s="329">
        <v>0.69790770994554308</v>
      </c>
      <c r="H114" s="327">
        <v>713.1269024075666</v>
      </c>
    </row>
    <row r="115" spans="1:16">
      <c r="A115" s="328" t="s">
        <v>295</v>
      </c>
      <c r="B115" s="329">
        <v>13.198079678991114</v>
      </c>
      <c r="C115" s="329">
        <v>10606.610852966463</v>
      </c>
      <c r="D115" s="329">
        <v>256.99944110060193</v>
      </c>
      <c r="E115" s="329">
        <v>209.72384732970286</v>
      </c>
      <c r="F115" s="329">
        <v>1039.800773860705</v>
      </c>
      <c r="G115" s="329">
        <v>4.7751982420942003</v>
      </c>
      <c r="H115" s="327">
        <v>12131.108193178559</v>
      </c>
    </row>
    <row r="116" spans="1:16">
      <c r="A116" s="328" t="s">
        <v>296</v>
      </c>
      <c r="B116" s="329">
        <v>1.5359510843603708</v>
      </c>
      <c r="C116" s="329">
        <v>81.639087130983086</v>
      </c>
      <c r="D116" s="329">
        <v>0</v>
      </c>
      <c r="E116" s="329">
        <v>13.121990541702495</v>
      </c>
      <c r="F116" s="329">
        <v>89.774586796598825</v>
      </c>
      <c r="G116" s="329">
        <v>0</v>
      </c>
      <c r="H116" s="327">
        <v>186.07161555364479</v>
      </c>
    </row>
    <row r="117" spans="1:16">
      <c r="A117" s="328" t="s">
        <v>297</v>
      </c>
      <c r="B117" s="329">
        <v>0</v>
      </c>
      <c r="C117" s="329">
        <v>176.01959491735929</v>
      </c>
      <c r="D117" s="329">
        <v>222.33675838349097</v>
      </c>
      <c r="E117" s="329">
        <v>43.955851724467372</v>
      </c>
      <c r="F117" s="329">
        <v>1084.9437833190025</v>
      </c>
      <c r="G117" s="329">
        <v>1.267782077003917</v>
      </c>
      <c r="H117" s="327">
        <v>1528.5237704213241</v>
      </c>
    </row>
    <row r="118" spans="1:16">
      <c r="A118" s="330" t="s">
        <v>118</v>
      </c>
      <c r="B118" s="331">
        <v>7221.5306527658349</v>
      </c>
      <c r="C118" s="331">
        <v>21429.907110131837</v>
      </c>
      <c r="D118" s="331">
        <v>507.94535444731059</v>
      </c>
      <c r="E118" s="331">
        <v>795.12439213719301</v>
      </c>
      <c r="F118" s="331">
        <v>4569.1808058660545</v>
      </c>
      <c r="G118" s="331">
        <v>1613.9133084933599</v>
      </c>
      <c r="H118" s="331">
        <v>36137.601623841598</v>
      </c>
    </row>
    <row r="119" spans="1:16" ht="15.5">
      <c r="A119" s="301"/>
      <c r="B119" s="301"/>
      <c r="C119" s="301"/>
      <c r="D119" s="301"/>
      <c r="E119" s="301"/>
      <c r="F119" s="301"/>
      <c r="G119" s="301"/>
      <c r="H119" s="301"/>
    </row>
    <row r="120" spans="1:16" ht="15.5">
      <c r="A120" s="301"/>
      <c r="B120" s="301"/>
      <c r="C120" s="301"/>
      <c r="D120" s="301"/>
      <c r="E120" s="301"/>
      <c r="F120" s="301"/>
      <c r="G120" s="301"/>
      <c r="H120" s="301"/>
    </row>
    <row r="121" spans="1:16">
      <c r="B121" s="473" t="s">
        <v>195</v>
      </c>
      <c r="C121" s="473"/>
      <c r="D121" s="473"/>
      <c r="E121" s="473"/>
      <c r="F121" s="473"/>
      <c r="G121" s="473"/>
      <c r="H121" s="473"/>
    </row>
    <row r="122" spans="1:16" ht="29">
      <c r="B122" s="324" t="s">
        <v>34</v>
      </c>
      <c r="C122" s="324" t="s">
        <v>252</v>
      </c>
      <c r="D122" s="324" t="s">
        <v>39</v>
      </c>
      <c r="E122" s="324" t="s">
        <v>85</v>
      </c>
      <c r="F122" s="324" t="s">
        <v>282</v>
      </c>
      <c r="G122" s="324" t="s">
        <v>283</v>
      </c>
      <c r="H122" s="324" t="s">
        <v>118</v>
      </c>
    </row>
    <row r="123" spans="1:16" ht="14.65" customHeight="1">
      <c r="A123" s="325">
        <v>2016</v>
      </c>
      <c r="B123" s="474" t="s">
        <v>336</v>
      </c>
      <c r="C123" s="475"/>
      <c r="D123" s="475"/>
      <c r="E123" s="475"/>
      <c r="F123" s="475"/>
      <c r="G123" s="475"/>
      <c r="H123" s="476"/>
    </row>
    <row r="124" spans="1:16">
      <c r="A124" s="326" t="s">
        <v>285</v>
      </c>
      <c r="B124" s="327">
        <v>7993.362226043756</v>
      </c>
      <c r="C124" s="327">
        <v>7330.8878972484954</v>
      </c>
      <c r="D124" s="327">
        <v>7.4822656921754094</v>
      </c>
      <c r="E124" s="327">
        <v>470.93523932358841</v>
      </c>
      <c r="F124" s="327">
        <v>2177.9772547052644</v>
      </c>
      <c r="G124" s="327">
        <v>741.37363141301216</v>
      </c>
      <c r="H124" s="327">
        <v>18722.018514426287</v>
      </c>
      <c r="I124" s="337"/>
      <c r="J124" s="84"/>
      <c r="K124" s="84"/>
      <c r="L124" s="84"/>
      <c r="M124" s="84"/>
      <c r="N124" s="84"/>
      <c r="O124" s="84"/>
      <c r="P124" s="84"/>
    </row>
    <row r="125" spans="1:16">
      <c r="A125" s="328" t="s">
        <v>286</v>
      </c>
      <c r="B125" s="329">
        <v>0</v>
      </c>
      <c r="C125" s="329">
        <v>57.549995223082064</v>
      </c>
      <c r="D125" s="329">
        <v>7.4822656921754094</v>
      </c>
      <c r="E125" s="329">
        <v>59.686328460877043</v>
      </c>
      <c r="F125" s="329">
        <v>274.14596828126491</v>
      </c>
      <c r="G125" s="329">
        <v>726.95030094582967</v>
      </c>
      <c r="H125" s="327">
        <v>1125.8148586032291</v>
      </c>
      <c r="I125" s="337"/>
      <c r="J125" s="84"/>
      <c r="K125" s="84"/>
      <c r="L125" s="84"/>
      <c r="M125" s="84"/>
      <c r="N125" s="84"/>
      <c r="O125" s="84"/>
      <c r="P125" s="84"/>
    </row>
    <row r="126" spans="1:16">
      <c r="A126" s="328" t="s">
        <v>287</v>
      </c>
      <c r="B126" s="329">
        <v>0</v>
      </c>
      <c r="C126" s="329">
        <v>99.466695328174254</v>
      </c>
      <c r="D126" s="329">
        <v>0</v>
      </c>
      <c r="E126" s="329">
        <v>1.6998041463647653</v>
      </c>
      <c r="F126" s="329">
        <v>4.9997014426292159</v>
      </c>
      <c r="G126" s="329">
        <v>10.260748065348237</v>
      </c>
      <c r="H126" s="327">
        <v>116.42694898251648</v>
      </c>
      <c r="I126" s="337"/>
      <c r="J126" s="84"/>
      <c r="K126" s="84"/>
      <c r="L126" s="84"/>
      <c r="M126" s="84"/>
      <c r="N126" s="84"/>
      <c r="O126" s="84"/>
      <c r="P126" s="84"/>
    </row>
    <row r="127" spans="1:16">
      <c r="A127" s="328" t="s">
        <v>288</v>
      </c>
      <c r="B127" s="329">
        <v>7993.362226043756</v>
      </c>
      <c r="C127" s="329">
        <v>79.811994840928648</v>
      </c>
      <c r="D127" s="329">
        <v>0</v>
      </c>
      <c r="E127" s="329">
        <v>408.84035540269417</v>
      </c>
      <c r="F127" s="329">
        <v>1505.9476067641158</v>
      </c>
      <c r="G127" s="329">
        <v>1.8548294640298075</v>
      </c>
      <c r="H127" s="327">
        <v>9989.8170125155229</v>
      </c>
      <c r="I127" s="337"/>
      <c r="J127" s="84"/>
      <c r="K127" s="84"/>
      <c r="L127" s="84"/>
      <c r="M127" s="84"/>
      <c r="N127" s="84"/>
      <c r="O127" s="84"/>
      <c r="P127" s="84"/>
    </row>
    <row r="128" spans="1:16">
      <c r="A128" s="328" t="s">
        <v>289</v>
      </c>
      <c r="B128" s="329">
        <v>0</v>
      </c>
      <c r="C128" s="329">
        <v>7094.059211856309</v>
      </c>
      <c r="D128" s="329">
        <v>0</v>
      </c>
      <c r="E128" s="329">
        <v>0.70875131365243138</v>
      </c>
      <c r="F128" s="329">
        <v>392.8839782172542</v>
      </c>
      <c r="G128" s="329">
        <v>2.3077529378045281</v>
      </c>
      <c r="H128" s="327">
        <v>7489.9596943250208</v>
      </c>
      <c r="I128" s="337"/>
      <c r="J128" s="84"/>
      <c r="K128" s="84"/>
      <c r="L128" s="84"/>
      <c r="M128" s="84"/>
      <c r="N128" s="84"/>
      <c r="O128" s="84"/>
      <c r="P128" s="84"/>
    </row>
    <row r="129" spans="1:16">
      <c r="A129" s="328" t="s">
        <v>290</v>
      </c>
      <c r="B129" s="329">
        <v>0</v>
      </c>
      <c r="C129" s="329">
        <v>0</v>
      </c>
      <c r="D129" s="329">
        <v>0</v>
      </c>
      <c r="E129" s="329">
        <v>0</v>
      </c>
      <c r="F129" s="329">
        <v>0</v>
      </c>
      <c r="G129" s="329">
        <v>0</v>
      </c>
      <c r="H129" s="327">
        <v>0</v>
      </c>
      <c r="I129" s="337"/>
      <c r="J129" s="84"/>
      <c r="K129" s="84"/>
      <c r="L129" s="84"/>
      <c r="M129" s="84"/>
      <c r="N129" s="84"/>
      <c r="O129" s="84"/>
      <c r="P129" s="84"/>
    </row>
    <row r="130" spans="1:16">
      <c r="A130" s="326" t="s">
        <v>292</v>
      </c>
      <c r="B130" s="327">
        <v>14.710031527658353</v>
      </c>
      <c r="C130" s="327">
        <v>11861.539105187732</v>
      </c>
      <c r="D130" s="327">
        <v>571.71747157733819</v>
      </c>
      <c r="E130" s="327">
        <v>330.32577386070506</v>
      </c>
      <c r="F130" s="327">
        <v>2603.1949579631223</v>
      </c>
      <c r="G130" s="327">
        <v>874.08879335053007</v>
      </c>
      <c r="H130" s="327">
        <v>16255.576133467088</v>
      </c>
      <c r="I130" s="337"/>
      <c r="J130" s="84"/>
      <c r="K130" s="84"/>
      <c r="L130" s="84"/>
      <c r="M130" s="84"/>
      <c r="N130" s="84"/>
      <c r="O130" s="84"/>
      <c r="P130" s="84"/>
    </row>
    <row r="131" spans="1:16">
      <c r="A131" s="328" t="s">
        <v>293</v>
      </c>
      <c r="B131" s="329">
        <v>0</v>
      </c>
      <c r="C131" s="329">
        <v>1085.6092958822967</v>
      </c>
      <c r="D131" s="329">
        <v>24.001996751695803</v>
      </c>
      <c r="E131" s="329">
        <v>4.660666857743383</v>
      </c>
      <c r="F131" s="329">
        <v>316.58817712811691</v>
      </c>
      <c r="G131" s="329">
        <v>867.6073086844367</v>
      </c>
      <c r="H131" s="327">
        <v>2298.4674453042894</v>
      </c>
      <c r="I131" s="337"/>
      <c r="J131" s="84"/>
      <c r="K131" s="84"/>
      <c r="L131" s="84"/>
      <c r="M131" s="84"/>
      <c r="N131" s="84"/>
      <c r="O131" s="84"/>
      <c r="P131" s="84"/>
    </row>
    <row r="132" spans="1:16">
      <c r="A132" s="328" t="s">
        <v>294</v>
      </c>
      <c r="B132" s="329">
        <v>0</v>
      </c>
      <c r="C132" s="329">
        <v>644.1219260533104</v>
      </c>
      <c r="D132" s="329">
        <v>1.1638960542657879E-2</v>
      </c>
      <c r="E132" s="329">
        <v>49.022038310881825</v>
      </c>
      <c r="F132" s="329">
        <v>2.7150090761440717</v>
      </c>
      <c r="G132" s="329">
        <v>0.82111636572083679</v>
      </c>
      <c r="H132" s="327">
        <v>696.69172876659979</v>
      </c>
      <c r="I132" s="337"/>
      <c r="J132" s="84"/>
      <c r="K132" s="84"/>
      <c r="L132" s="84"/>
      <c r="M132" s="84"/>
      <c r="N132" s="84"/>
      <c r="O132" s="84"/>
      <c r="P132" s="84"/>
    </row>
    <row r="133" spans="1:16">
      <c r="A133" s="328" t="s">
        <v>295</v>
      </c>
      <c r="B133" s="329">
        <v>13.366074328843029</v>
      </c>
      <c r="C133" s="329">
        <v>9903.2565648227755</v>
      </c>
      <c r="D133" s="329">
        <v>271.11936562529854</v>
      </c>
      <c r="E133" s="329">
        <v>234.003116938951</v>
      </c>
      <c r="F133" s="329">
        <v>1132.9935965415114</v>
      </c>
      <c r="G133" s="329">
        <v>4.814882487818859</v>
      </c>
      <c r="H133" s="327">
        <v>11559.553600745199</v>
      </c>
      <c r="I133" s="337"/>
      <c r="J133" s="84"/>
      <c r="K133" s="84"/>
      <c r="L133" s="84"/>
      <c r="M133" s="84"/>
      <c r="N133" s="84"/>
      <c r="O133" s="84"/>
      <c r="P133" s="84"/>
    </row>
    <row r="134" spans="1:16">
      <c r="A134" s="328" t="s">
        <v>296</v>
      </c>
      <c r="B134" s="329">
        <v>1.3439571988153243</v>
      </c>
      <c r="C134" s="329">
        <v>88.280925766695319</v>
      </c>
      <c r="D134" s="329">
        <v>0</v>
      </c>
      <c r="E134" s="329">
        <v>13.845490589471671</v>
      </c>
      <c r="F134" s="329">
        <v>91.297334479793633</v>
      </c>
      <c r="G134" s="329">
        <v>1.1889748734116749E-2</v>
      </c>
      <c r="H134" s="327">
        <v>194.77959778351004</v>
      </c>
      <c r="I134" s="337"/>
      <c r="J134" s="84"/>
      <c r="K134" s="84"/>
      <c r="L134" s="84"/>
      <c r="M134" s="84"/>
      <c r="N134" s="84"/>
      <c r="O134" s="84"/>
      <c r="P134" s="84"/>
    </row>
    <row r="135" spans="1:16">
      <c r="A135" s="328" t="s">
        <v>297</v>
      </c>
      <c r="B135" s="329">
        <v>0</v>
      </c>
      <c r="C135" s="329">
        <v>140.27039266265402</v>
      </c>
      <c r="D135" s="329">
        <v>276.58447023980119</v>
      </c>
      <c r="E135" s="329">
        <v>28.794461163657203</v>
      </c>
      <c r="F135" s="329">
        <v>1059.6008407375562</v>
      </c>
      <c r="G135" s="329">
        <v>0.83359606381962359</v>
      </c>
      <c r="H135" s="327">
        <v>1506.0837608674883</v>
      </c>
      <c r="I135" s="337"/>
      <c r="J135" s="84"/>
      <c r="K135" s="84"/>
      <c r="L135" s="84"/>
      <c r="M135" s="84"/>
      <c r="N135" s="84"/>
      <c r="O135" s="84"/>
      <c r="P135" s="84"/>
    </row>
    <row r="136" spans="1:16">
      <c r="A136" s="330" t="s">
        <v>118</v>
      </c>
      <c r="B136" s="331">
        <v>8008.0722575714135</v>
      </c>
      <c r="C136" s="331">
        <v>19192.42700243623</v>
      </c>
      <c r="D136" s="331">
        <v>579.19973726951366</v>
      </c>
      <c r="E136" s="331">
        <v>801.26101318429346</v>
      </c>
      <c r="F136" s="331">
        <v>4781.1722126683871</v>
      </c>
      <c r="G136" s="331">
        <v>1615.4624247635422</v>
      </c>
      <c r="H136" s="331">
        <v>34977.594647893377</v>
      </c>
      <c r="I136" s="337"/>
      <c r="J136" s="84"/>
      <c r="K136" s="84"/>
      <c r="L136" s="84"/>
      <c r="M136" s="84"/>
      <c r="N136" s="84"/>
      <c r="O136" s="84"/>
      <c r="P136" s="84"/>
    </row>
    <row r="139" spans="1:16" ht="14.65" customHeight="1">
      <c r="A139" s="325">
        <v>2015</v>
      </c>
      <c r="B139" s="474" t="s">
        <v>336</v>
      </c>
      <c r="C139" s="475"/>
      <c r="D139" s="475"/>
      <c r="E139" s="475"/>
      <c r="F139" s="475"/>
      <c r="G139" s="475"/>
      <c r="H139" s="476"/>
    </row>
    <row r="140" spans="1:16">
      <c r="A140" s="326" t="s">
        <v>285</v>
      </c>
      <c r="B140" s="327">
        <v>9793.8627116795651</v>
      </c>
      <c r="C140" s="327">
        <v>6231.9139079965598</v>
      </c>
      <c r="D140" s="327">
        <v>6.9695853635234553</v>
      </c>
      <c r="E140" s="327">
        <v>777.03730056367624</v>
      </c>
      <c r="F140" s="327">
        <v>2128.6107967899111</v>
      </c>
      <c r="G140" s="327">
        <v>750.42613929492688</v>
      </c>
      <c r="H140" s="327">
        <v>19688.820441688164</v>
      </c>
      <c r="I140" s="334"/>
      <c r="L140" s="315"/>
      <c r="O140" s="315"/>
      <c r="P140" s="315"/>
    </row>
    <row r="141" spans="1:16">
      <c r="A141" s="328" t="s">
        <v>286</v>
      </c>
      <c r="B141" s="329">
        <v>0</v>
      </c>
      <c r="C141" s="329">
        <v>52.358603229196525</v>
      </c>
      <c r="D141" s="329">
        <v>6.9695853635234553</v>
      </c>
      <c r="E141" s="329">
        <v>60.931575427534156</v>
      </c>
      <c r="F141" s="329">
        <v>272.73417884780736</v>
      </c>
      <c r="G141" s="329">
        <v>736.03073230151904</v>
      </c>
      <c r="H141" s="327">
        <v>1129.0246751695806</v>
      </c>
      <c r="I141" s="341"/>
    </row>
    <row r="142" spans="1:16">
      <c r="A142" s="328" t="s">
        <v>287</v>
      </c>
      <c r="B142" s="329">
        <v>0</v>
      </c>
      <c r="C142" s="329">
        <v>593.53445590904744</v>
      </c>
      <c r="D142" s="329">
        <v>0</v>
      </c>
      <c r="E142" s="329">
        <v>2.0116365720836917</v>
      </c>
      <c r="F142" s="329">
        <v>5.4870593293207222</v>
      </c>
      <c r="G142" s="329">
        <v>9.8895528804815136</v>
      </c>
      <c r="H142" s="327">
        <v>610.9227046909333</v>
      </c>
      <c r="I142" s="341"/>
    </row>
    <row r="143" spans="1:16">
      <c r="A143" s="328" t="s">
        <v>288</v>
      </c>
      <c r="B143" s="329">
        <v>9793.8627116795651</v>
      </c>
      <c r="C143" s="329">
        <v>136.46865147606761</v>
      </c>
      <c r="D143" s="329">
        <v>0</v>
      </c>
      <c r="E143" s="329">
        <v>712.18725518295594</v>
      </c>
      <c r="F143" s="329">
        <v>1441.5910719403842</v>
      </c>
      <c r="G143" s="329">
        <v>1.8736959014044134</v>
      </c>
      <c r="H143" s="327">
        <v>12085.98338618038</v>
      </c>
      <c r="I143" s="341"/>
    </row>
    <row r="144" spans="1:16">
      <c r="A144" s="328" t="s">
        <v>289</v>
      </c>
      <c r="B144" s="329">
        <v>0</v>
      </c>
      <c r="C144" s="329">
        <v>5448.7227285755225</v>
      </c>
      <c r="D144" s="329">
        <v>0</v>
      </c>
      <c r="E144" s="329">
        <v>1.9068333811025127</v>
      </c>
      <c r="F144" s="329">
        <v>408.79848667239895</v>
      </c>
      <c r="G144" s="329">
        <v>2.6321582115219262</v>
      </c>
      <c r="H144" s="327">
        <v>5862.0602068405451</v>
      </c>
      <c r="I144" s="341"/>
    </row>
    <row r="145" spans="1:9">
      <c r="A145" s="328" t="s">
        <v>290</v>
      </c>
      <c r="B145" s="329">
        <v>0</v>
      </c>
      <c r="C145" s="329">
        <v>0.8294688067259004</v>
      </c>
      <c r="D145" s="329">
        <v>0</v>
      </c>
      <c r="E145" s="329">
        <v>0</v>
      </c>
      <c r="F145" s="329">
        <v>0</v>
      </c>
      <c r="G145" s="329">
        <v>0</v>
      </c>
      <c r="H145" s="327">
        <v>0.8294688067259004</v>
      </c>
      <c r="I145" s="341"/>
    </row>
    <row r="146" spans="1:9">
      <c r="A146" s="326" t="s">
        <v>292</v>
      </c>
      <c r="B146" s="327">
        <v>15.193016145982613</v>
      </c>
      <c r="C146" s="327">
        <v>10652.985010031527</v>
      </c>
      <c r="D146" s="327">
        <v>454.55384303047674</v>
      </c>
      <c r="E146" s="327">
        <v>371.97418314703344</v>
      </c>
      <c r="F146" s="327">
        <v>2532.7774027897203</v>
      </c>
      <c r="G146" s="327">
        <v>861.19666332282407</v>
      </c>
      <c r="H146" s="327">
        <v>14888.680118467564</v>
      </c>
      <c r="I146" s="341"/>
    </row>
    <row r="147" spans="1:9">
      <c r="A147" s="328" t="s">
        <v>293</v>
      </c>
      <c r="B147" s="329">
        <v>0</v>
      </c>
      <c r="C147" s="329">
        <v>974.70308588898433</v>
      </c>
      <c r="D147" s="329">
        <v>23.390305245055885</v>
      </c>
      <c r="E147" s="329">
        <v>5.0877901977644022</v>
      </c>
      <c r="F147" s="329">
        <v>337.75623387790193</v>
      </c>
      <c r="G147" s="329">
        <v>854.84124390942952</v>
      </c>
      <c r="H147" s="327">
        <v>2195.7786591191361</v>
      </c>
      <c r="I147" s="341"/>
    </row>
    <row r="148" spans="1:9">
      <c r="A148" s="328" t="s">
        <v>294</v>
      </c>
      <c r="B148" s="329">
        <v>0</v>
      </c>
      <c r="C148" s="329">
        <v>606.57533199579632</v>
      </c>
      <c r="D148" s="329">
        <v>2.240852202159167E-2</v>
      </c>
      <c r="E148" s="329">
        <v>48.608436037068884</v>
      </c>
      <c r="F148" s="329">
        <v>2.6960351581159832</v>
      </c>
      <c r="G148" s="329">
        <v>0.77834623101175127</v>
      </c>
      <c r="H148" s="327">
        <v>658.68055794401448</v>
      </c>
      <c r="I148" s="341"/>
    </row>
    <row r="149" spans="1:9">
      <c r="A149" s="328" t="s">
        <v>295</v>
      </c>
      <c r="B149" s="329">
        <v>13.76506162224133</v>
      </c>
      <c r="C149" s="329">
        <v>8793.6376468902254</v>
      </c>
      <c r="D149" s="329">
        <v>176.85781026081969</v>
      </c>
      <c r="E149" s="329">
        <v>227.18009458297504</v>
      </c>
      <c r="F149" s="329">
        <v>1065.2962525078817</v>
      </c>
      <c r="G149" s="329">
        <v>5.0172470621954712</v>
      </c>
      <c r="H149" s="327">
        <v>10281.754112926337</v>
      </c>
      <c r="I149" s="341"/>
    </row>
    <row r="150" spans="1:9">
      <c r="A150" s="328" t="s">
        <v>296</v>
      </c>
      <c r="B150" s="329">
        <v>1.4279545237412821</v>
      </c>
      <c r="C150" s="329">
        <v>90.499627400401238</v>
      </c>
      <c r="D150" s="329">
        <v>0</v>
      </c>
      <c r="E150" s="329">
        <v>19.816208082545138</v>
      </c>
      <c r="F150" s="329">
        <v>84.877500716537696</v>
      </c>
      <c r="G150" s="329">
        <v>6.8042419031241044E-2</v>
      </c>
      <c r="H150" s="327">
        <v>196.6893331422566</v>
      </c>
      <c r="I150" s="341"/>
    </row>
    <row r="151" spans="1:9">
      <c r="A151" s="328" t="s">
        <v>297</v>
      </c>
      <c r="B151" s="329">
        <v>0</v>
      </c>
      <c r="C151" s="329">
        <v>187.5693178561192</v>
      </c>
      <c r="D151" s="329">
        <v>254.28331900257953</v>
      </c>
      <c r="E151" s="329">
        <v>71.281654246680034</v>
      </c>
      <c r="F151" s="329">
        <v>1042.1513805292825</v>
      </c>
      <c r="G151" s="329">
        <v>0.49178370115601411</v>
      </c>
      <c r="H151" s="327">
        <v>1555.7774553358172</v>
      </c>
      <c r="I151" s="341"/>
    </row>
    <row r="152" spans="1:9">
      <c r="A152" s="330" t="s">
        <v>118</v>
      </c>
      <c r="B152" s="331">
        <v>9809.0557278255474</v>
      </c>
      <c r="C152" s="331">
        <v>16884.898918028088</v>
      </c>
      <c r="D152" s="331">
        <v>461.52342839400018</v>
      </c>
      <c r="E152" s="331">
        <v>1149.0114837107099</v>
      </c>
      <c r="F152" s="331">
        <v>4661.388199579631</v>
      </c>
      <c r="G152" s="331">
        <v>1611.6228026177509</v>
      </c>
      <c r="H152" s="331">
        <v>34577.500560155728</v>
      </c>
      <c r="I152" s="341"/>
    </row>
    <row r="155" spans="1:9" ht="14.65" customHeight="1">
      <c r="A155" s="325">
        <v>2010</v>
      </c>
      <c r="B155" s="474" t="s">
        <v>336</v>
      </c>
      <c r="C155" s="475"/>
      <c r="D155" s="475"/>
      <c r="E155" s="475"/>
      <c r="F155" s="475"/>
      <c r="G155" s="475"/>
      <c r="H155" s="476"/>
    </row>
    <row r="156" spans="1:9">
      <c r="A156" s="326" t="s">
        <v>285</v>
      </c>
      <c r="B156" s="327">
        <v>8985.8021016050443</v>
      </c>
      <c r="C156" s="327">
        <v>11131.64924942677</v>
      </c>
      <c r="D156" s="327">
        <v>223.65903502913915</v>
      </c>
      <c r="E156" s="327">
        <v>1248.4092392906277</v>
      </c>
      <c r="F156" s="327">
        <v>1799.7397741697719</v>
      </c>
      <c r="G156" s="327">
        <v>374.87330359701917</v>
      </c>
      <c r="H156" s="327">
        <v>23764.132703118368</v>
      </c>
      <c r="I156" s="337"/>
    </row>
    <row r="157" spans="1:9">
      <c r="A157" s="328" t="s">
        <v>286</v>
      </c>
      <c r="B157" s="329">
        <v>0</v>
      </c>
      <c r="C157" s="329">
        <v>36.734924047004867</v>
      </c>
      <c r="D157" s="329">
        <v>6.797699999999999</v>
      </c>
      <c r="E157" s="329">
        <v>63.036449999999995</v>
      </c>
      <c r="F157" s="329">
        <v>227.0292622050253</v>
      </c>
      <c r="G157" s="329">
        <v>371.6597753654342</v>
      </c>
      <c r="H157" s="327">
        <v>705.25811161746435</v>
      </c>
      <c r="I157" s="337"/>
    </row>
    <row r="158" spans="1:9">
      <c r="A158" s="328" t="s">
        <v>287</v>
      </c>
      <c r="B158" s="329">
        <v>0</v>
      </c>
      <c r="C158" s="329">
        <v>86.401492786853922</v>
      </c>
      <c r="D158" s="329">
        <v>0</v>
      </c>
      <c r="E158" s="329">
        <v>13.765149999999998</v>
      </c>
      <c r="F158" s="329">
        <v>8.7924851676698204</v>
      </c>
      <c r="G158" s="329">
        <v>3.2135282315849807</v>
      </c>
      <c r="H158" s="327">
        <v>112.17265618610872</v>
      </c>
      <c r="I158" s="337"/>
    </row>
    <row r="159" spans="1:9">
      <c r="A159" s="328" t="s">
        <v>288</v>
      </c>
      <c r="B159" s="329">
        <v>8985.8021016050443</v>
      </c>
      <c r="C159" s="329">
        <v>838.95583799082829</v>
      </c>
      <c r="D159" s="329">
        <v>196.86164552880479</v>
      </c>
      <c r="E159" s="329">
        <v>1132.4247742906277</v>
      </c>
      <c r="F159" s="329">
        <v>1351.2330717970765</v>
      </c>
      <c r="G159" s="329">
        <v>0</v>
      </c>
      <c r="H159" s="327">
        <v>12505.27743121238</v>
      </c>
      <c r="I159" s="337"/>
    </row>
    <row r="160" spans="1:9">
      <c r="A160" s="328" t="s">
        <v>289</v>
      </c>
      <c r="B160" s="329">
        <v>0</v>
      </c>
      <c r="C160" s="329">
        <v>9986.6293529664654</v>
      </c>
      <c r="D160" s="329">
        <v>19.999689500334384</v>
      </c>
      <c r="E160" s="329">
        <v>1.4935799999999999</v>
      </c>
      <c r="F160" s="329">
        <v>212.68495499999997</v>
      </c>
      <c r="G160" s="329">
        <v>0</v>
      </c>
      <c r="H160" s="327">
        <v>10220.8075774668</v>
      </c>
      <c r="I160" s="337"/>
    </row>
    <row r="161" spans="1:9">
      <c r="A161" s="328" t="s">
        <v>290</v>
      </c>
      <c r="B161" s="329">
        <v>0</v>
      </c>
      <c r="C161" s="329">
        <v>182.92764163561668</v>
      </c>
      <c r="D161" s="329">
        <v>0</v>
      </c>
      <c r="E161" s="329">
        <v>37.689284999999991</v>
      </c>
      <c r="F161" s="329">
        <v>0</v>
      </c>
      <c r="G161" s="329">
        <v>0</v>
      </c>
      <c r="H161" s="327">
        <v>220.61692663561666</v>
      </c>
      <c r="I161" s="337"/>
    </row>
    <row r="162" spans="1:9">
      <c r="A162" s="326" t="s">
        <v>292</v>
      </c>
      <c r="B162" s="327">
        <v>19.20025772523168</v>
      </c>
      <c r="C162" s="327">
        <v>13486.001305334861</v>
      </c>
      <c r="D162" s="327">
        <v>799.62275999999997</v>
      </c>
      <c r="E162" s="327">
        <v>903.21907999999985</v>
      </c>
      <c r="F162" s="327">
        <v>3248.9232000000002</v>
      </c>
      <c r="G162" s="327">
        <v>120.79989000000002</v>
      </c>
      <c r="H162" s="327">
        <v>18577.766493060095</v>
      </c>
      <c r="I162" s="337"/>
    </row>
    <row r="163" spans="1:9">
      <c r="A163" s="328" t="s">
        <v>293</v>
      </c>
      <c r="B163" s="329">
        <v>0</v>
      </c>
      <c r="C163" s="329">
        <v>605.49916999999994</v>
      </c>
      <c r="D163" s="329">
        <v>32.249199999999995</v>
      </c>
      <c r="E163" s="329">
        <v>10.395259999999997</v>
      </c>
      <c r="F163" s="329">
        <v>166.78309999999999</v>
      </c>
      <c r="G163" s="329">
        <v>93.555660000000003</v>
      </c>
      <c r="H163" s="327">
        <v>908.48239000000001</v>
      </c>
      <c r="I163" s="337"/>
    </row>
    <row r="164" spans="1:9">
      <c r="A164" s="328" t="s">
        <v>294</v>
      </c>
      <c r="B164" s="329">
        <v>0</v>
      </c>
      <c r="C164" s="329">
        <v>483.06503999999995</v>
      </c>
      <c r="D164" s="329">
        <v>3.4919999999999993E-2</v>
      </c>
      <c r="E164" s="329">
        <v>82.862959999999987</v>
      </c>
      <c r="F164" s="329">
        <v>0</v>
      </c>
      <c r="G164" s="329">
        <v>0.20110999999999998</v>
      </c>
      <c r="H164" s="327">
        <v>566.16403000000003</v>
      </c>
      <c r="I164" s="337"/>
    </row>
    <row r="165" spans="1:9">
      <c r="A165" s="328" t="s">
        <v>295</v>
      </c>
      <c r="B165" s="329">
        <v>17.28142772523168</v>
      </c>
      <c r="C165" s="329">
        <v>12024.673735334862</v>
      </c>
      <c r="D165" s="329">
        <v>735.76416999999992</v>
      </c>
      <c r="E165" s="329">
        <v>286.95024000000001</v>
      </c>
      <c r="F165" s="329">
        <v>1932.3767400000002</v>
      </c>
      <c r="G165" s="329">
        <v>0.40303999999999995</v>
      </c>
      <c r="H165" s="327">
        <v>14997.44935306009</v>
      </c>
      <c r="I165" s="337"/>
    </row>
    <row r="166" spans="1:9">
      <c r="A166" s="328" t="s">
        <v>296</v>
      </c>
      <c r="B166" s="329">
        <v>1.9188299999999998</v>
      </c>
      <c r="C166" s="329">
        <v>219.29199999999997</v>
      </c>
      <c r="D166" s="329">
        <v>0</v>
      </c>
      <c r="E166" s="329">
        <v>99.165039999999991</v>
      </c>
      <c r="F166" s="329">
        <v>101.38365999999999</v>
      </c>
      <c r="G166" s="329">
        <v>2.1049999999999995</v>
      </c>
      <c r="H166" s="327">
        <v>423.86453</v>
      </c>
      <c r="I166" s="337"/>
    </row>
    <row r="167" spans="1:9">
      <c r="A167" s="328" t="s">
        <v>297</v>
      </c>
      <c r="B167" s="329">
        <v>0</v>
      </c>
      <c r="C167" s="329">
        <v>153.47136</v>
      </c>
      <c r="D167" s="329">
        <v>31.574469999999998</v>
      </c>
      <c r="E167" s="329">
        <v>423.84557999999993</v>
      </c>
      <c r="F167" s="329">
        <v>1048.3797</v>
      </c>
      <c r="G167" s="329">
        <v>24.535080000000001</v>
      </c>
      <c r="H167" s="327">
        <v>1681.8061899999998</v>
      </c>
      <c r="I167" s="337"/>
    </row>
    <row r="168" spans="1:9">
      <c r="A168" s="330" t="s">
        <v>118</v>
      </c>
      <c r="B168" s="331">
        <v>9005.002359330274</v>
      </c>
      <c r="C168" s="331">
        <v>24617.650554761633</v>
      </c>
      <c r="D168" s="331">
        <v>1023.2817950291392</v>
      </c>
      <c r="E168" s="331">
        <v>2151.6283192906276</v>
      </c>
      <c r="F168" s="331">
        <v>5048.6629741697725</v>
      </c>
      <c r="G168" s="331">
        <v>495.67319359701918</v>
      </c>
      <c r="H168" s="331">
        <v>42341.899196178463</v>
      </c>
      <c r="I168" s="337"/>
    </row>
    <row r="171" spans="1:9" ht="14.65" customHeight="1">
      <c r="A171" s="325">
        <v>2005</v>
      </c>
      <c r="B171" s="474" t="s">
        <v>336</v>
      </c>
      <c r="C171" s="475"/>
      <c r="D171" s="475"/>
      <c r="E171" s="475"/>
      <c r="F171" s="475"/>
      <c r="G171" s="475"/>
      <c r="H171" s="476"/>
    </row>
    <row r="172" spans="1:9">
      <c r="A172" s="326" t="s">
        <v>285</v>
      </c>
      <c r="B172" s="327">
        <v>10069.62572</v>
      </c>
      <c r="C172" s="327">
        <v>14203.190889999996</v>
      </c>
      <c r="D172" s="327">
        <v>500.02253000000002</v>
      </c>
      <c r="E172" s="327">
        <v>6329.062899999999</v>
      </c>
      <c r="F172" s="327">
        <v>885.00139999999965</v>
      </c>
      <c r="G172" s="327">
        <v>269.78611999999998</v>
      </c>
      <c r="H172" s="327">
        <v>32256.689559999992</v>
      </c>
    </row>
    <row r="173" spans="1:9">
      <c r="A173" s="328" t="s">
        <v>286</v>
      </c>
      <c r="B173" s="329">
        <v>0</v>
      </c>
      <c r="C173" s="329">
        <v>60.510399999999983</v>
      </c>
      <c r="D173" s="329">
        <v>5.0952399999999995</v>
      </c>
      <c r="E173" s="329">
        <v>63.587429999999991</v>
      </c>
      <c r="F173" s="329">
        <v>27.752129999999998</v>
      </c>
      <c r="G173" s="329">
        <v>258.36863999999997</v>
      </c>
      <c r="H173" s="327">
        <v>415.31383999999991</v>
      </c>
    </row>
    <row r="174" spans="1:9">
      <c r="A174" s="328" t="s">
        <v>287</v>
      </c>
      <c r="B174" s="329">
        <v>0</v>
      </c>
      <c r="C174" s="329">
        <v>212.39711999999997</v>
      </c>
      <c r="D174" s="329">
        <v>0</v>
      </c>
      <c r="E174" s="329">
        <v>35.541569999999993</v>
      </c>
      <c r="F174" s="329">
        <v>0</v>
      </c>
      <c r="G174" s="329">
        <v>11.417479999999999</v>
      </c>
      <c r="H174" s="327">
        <v>259.35616999999996</v>
      </c>
    </row>
    <row r="175" spans="1:9">
      <c r="A175" s="328" t="s">
        <v>288</v>
      </c>
      <c r="B175" s="329">
        <v>10069.62572</v>
      </c>
      <c r="C175" s="329">
        <v>1342.2576799999997</v>
      </c>
      <c r="D175" s="329">
        <v>494.92729000000003</v>
      </c>
      <c r="E175" s="329">
        <v>5810.7659999999987</v>
      </c>
      <c r="F175" s="329">
        <v>849.53274999999985</v>
      </c>
      <c r="G175" s="329">
        <v>0</v>
      </c>
      <c r="H175" s="327">
        <v>18567.109439999997</v>
      </c>
    </row>
    <row r="176" spans="1:9">
      <c r="A176" s="328" t="s">
        <v>289</v>
      </c>
      <c r="B176" s="329">
        <v>0</v>
      </c>
      <c r="C176" s="329">
        <v>9218.2352499999979</v>
      </c>
      <c r="D176" s="329">
        <v>0</v>
      </c>
      <c r="E176" s="329">
        <v>1.12158</v>
      </c>
      <c r="F176" s="329">
        <v>7.7165199999999983</v>
      </c>
      <c r="G176" s="329">
        <v>0</v>
      </c>
      <c r="H176" s="327">
        <v>9227.0733499999988</v>
      </c>
    </row>
    <row r="177" spans="1:8">
      <c r="A177" s="328" t="s">
        <v>290</v>
      </c>
      <c r="B177" s="329">
        <v>0</v>
      </c>
      <c r="C177" s="329">
        <v>3369.7904399999989</v>
      </c>
      <c r="D177" s="329">
        <v>0</v>
      </c>
      <c r="E177" s="329">
        <v>418.04631999999998</v>
      </c>
      <c r="F177" s="329">
        <v>0</v>
      </c>
      <c r="G177" s="329">
        <v>0</v>
      </c>
      <c r="H177" s="327">
        <v>3787.8367599999988</v>
      </c>
    </row>
    <row r="178" spans="1:8">
      <c r="A178" s="326" t="s">
        <v>292</v>
      </c>
      <c r="B178" s="327">
        <v>90.736099999999979</v>
      </c>
      <c r="C178" s="327">
        <v>11079.769387999999</v>
      </c>
      <c r="D178" s="327">
        <v>775.52392199999997</v>
      </c>
      <c r="E178" s="327">
        <v>1551.730832</v>
      </c>
      <c r="F178" s="327">
        <v>2540.7890040000002</v>
      </c>
      <c r="G178" s="327">
        <v>44.151040000000002</v>
      </c>
      <c r="H178" s="327">
        <v>16082.700285999998</v>
      </c>
    </row>
    <row r="179" spans="1:8">
      <c r="A179" s="328" t="s">
        <v>293</v>
      </c>
      <c r="B179" s="329">
        <v>0</v>
      </c>
      <c r="C179" s="329">
        <v>267.08670000000001</v>
      </c>
      <c r="D179" s="329">
        <v>34.431319999999999</v>
      </c>
      <c r="E179" s="329">
        <v>16.034199999999998</v>
      </c>
      <c r="F179" s="329">
        <v>28.162979999999997</v>
      </c>
      <c r="G179" s="329">
        <v>22.8825</v>
      </c>
      <c r="H179" s="327">
        <v>368.59769999999997</v>
      </c>
    </row>
    <row r="180" spans="1:8">
      <c r="A180" s="328" t="s">
        <v>294</v>
      </c>
      <c r="B180" s="329">
        <v>0</v>
      </c>
      <c r="C180" s="329">
        <v>874.77852800000005</v>
      </c>
      <c r="D180" s="329">
        <v>0</v>
      </c>
      <c r="E180" s="329">
        <v>85.352879999999999</v>
      </c>
      <c r="F180" s="329">
        <v>3.9249000000000001</v>
      </c>
      <c r="G180" s="329">
        <v>0.16559999999999997</v>
      </c>
      <c r="H180" s="327">
        <v>964.22190800000021</v>
      </c>
    </row>
    <row r="181" spans="1:8">
      <c r="A181" s="328" t="s">
        <v>295</v>
      </c>
      <c r="B181" s="329">
        <v>0</v>
      </c>
      <c r="C181" s="329">
        <v>9426.6653559999977</v>
      </c>
      <c r="D181" s="329">
        <v>652.45016199999998</v>
      </c>
      <c r="E181" s="329">
        <v>364.57499999999999</v>
      </c>
      <c r="F181" s="329">
        <v>1554.2786920000001</v>
      </c>
      <c r="G181" s="329">
        <v>0.18401999999999999</v>
      </c>
      <c r="H181" s="327">
        <v>11998.153229999998</v>
      </c>
    </row>
    <row r="182" spans="1:8">
      <c r="A182" s="328" t="s">
        <v>296</v>
      </c>
      <c r="B182" s="329">
        <v>90.736099999999979</v>
      </c>
      <c r="C182" s="329">
        <v>285.00331999999997</v>
      </c>
      <c r="D182" s="329">
        <v>2.32992</v>
      </c>
      <c r="E182" s="329">
        <v>159.82050800000002</v>
      </c>
      <c r="F182" s="329">
        <v>270.691056</v>
      </c>
      <c r="G182" s="329">
        <v>4.4629200000000004</v>
      </c>
      <c r="H182" s="327">
        <v>813.04382400000009</v>
      </c>
    </row>
    <row r="183" spans="1:8">
      <c r="A183" s="328" t="s">
        <v>297</v>
      </c>
      <c r="B183" s="329">
        <v>0</v>
      </c>
      <c r="C183" s="329">
        <v>226.23548399999999</v>
      </c>
      <c r="D183" s="329">
        <v>86.312520000000006</v>
      </c>
      <c r="E183" s="329">
        <v>925.94824399999982</v>
      </c>
      <c r="F183" s="329">
        <v>683.73137599999984</v>
      </c>
      <c r="G183" s="329">
        <v>16.455999999999996</v>
      </c>
      <c r="H183" s="327">
        <v>1938.6836239999998</v>
      </c>
    </row>
    <row r="184" spans="1:8">
      <c r="A184" s="330" t="s">
        <v>118</v>
      </c>
      <c r="B184" s="331">
        <v>10160.36182</v>
      </c>
      <c r="C184" s="331">
        <v>25282.960277999995</v>
      </c>
      <c r="D184" s="331">
        <v>1275.546452</v>
      </c>
      <c r="E184" s="331">
        <v>7880.7937319999983</v>
      </c>
      <c r="F184" s="331">
        <v>3425.7904039999999</v>
      </c>
      <c r="G184" s="331">
        <v>313.93716000000001</v>
      </c>
      <c r="H184" s="331">
        <v>48339.389845999984</v>
      </c>
    </row>
  </sheetData>
  <mergeCells count="18">
    <mergeCell ref="B43:H43"/>
    <mergeCell ref="A2:H2"/>
    <mergeCell ref="B3:H3"/>
    <mergeCell ref="B5:H5"/>
    <mergeCell ref="B23:H23"/>
    <mergeCell ref="B25:H25"/>
    <mergeCell ref="B171:H171"/>
    <mergeCell ref="B45:H45"/>
    <mergeCell ref="B63:H63"/>
    <mergeCell ref="B65:H65"/>
    <mergeCell ref="B83:H83"/>
    <mergeCell ref="B85:H85"/>
    <mergeCell ref="B103:H103"/>
    <mergeCell ref="B105:H105"/>
    <mergeCell ref="B121:H121"/>
    <mergeCell ref="B123:H123"/>
    <mergeCell ref="B139:H139"/>
    <mergeCell ref="B155:H155"/>
  </mergeCells>
  <hyperlinks>
    <hyperlink ref="A1" location="Indice!A1" display="Torna indietro" xr:uid="{FA113F17-F051-41B7-86BC-69E0148A311B}"/>
  </hyperlinks>
  <pageMargins left="0.7" right="0.7" top="0.75" bottom="0.75" header="0.3" footer="0.3"/>
  <pageSetup paperSize="0" orientation="portrait" horizontalDpi="0" verticalDpi="0" copie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24E13-0676-426B-9A1F-D79E328E9792}">
  <dimension ref="A1:P109"/>
  <sheetViews>
    <sheetView zoomScaleNormal="100" workbookViewId="0">
      <selection activeCell="K16" sqref="K16"/>
    </sheetView>
  </sheetViews>
  <sheetFormatPr defaultRowHeight="14.5"/>
  <cols>
    <col min="1" max="1" width="41.26953125" customWidth="1"/>
    <col min="2" max="8" width="10.7265625" customWidth="1"/>
    <col min="10" max="10" width="9.7265625" bestFit="1" customWidth="1"/>
    <col min="11" max="13" width="9.26953125" bestFit="1" customWidth="1"/>
  </cols>
  <sheetData>
    <row r="1" spans="1:8" ht="15.5">
      <c r="A1" s="133" t="s">
        <v>30</v>
      </c>
    </row>
    <row r="2" spans="1:8" ht="33.65" customHeight="1">
      <c r="A2" s="466" t="s">
        <v>337</v>
      </c>
      <c r="B2" s="466"/>
      <c r="C2" s="466"/>
      <c r="D2" s="466"/>
      <c r="E2" s="466"/>
      <c r="F2" s="466"/>
      <c r="G2" s="466"/>
      <c r="H2" s="466"/>
    </row>
    <row r="3" spans="1:8">
      <c r="B3" s="473" t="s">
        <v>195</v>
      </c>
      <c r="C3" s="473"/>
      <c r="D3" s="473"/>
      <c r="E3" s="473"/>
      <c r="F3" s="473"/>
      <c r="G3" s="473"/>
      <c r="H3" s="473"/>
    </row>
    <row r="4" spans="1:8" ht="29">
      <c r="B4" s="324" t="s">
        <v>34</v>
      </c>
      <c r="C4" s="324" t="s">
        <v>252</v>
      </c>
      <c r="D4" s="324" t="s">
        <v>39</v>
      </c>
      <c r="E4" s="324" t="s">
        <v>85</v>
      </c>
      <c r="F4" s="324" t="s">
        <v>282</v>
      </c>
      <c r="G4" s="324" t="s">
        <v>283</v>
      </c>
      <c r="H4" s="324" t="s">
        <v>118</v>
      </c>
    </row>
    <row r="5" spans="1:8">
      <c r="A5" s="325">
        <v>2022</v>
      </c>
      <c r="B5" s="474" t="s">
        <v>336</v>
      </c>
      <c r="C5" s="475"/>
      <c r="D5" s="475"/>
      <c r="E5" s="475"/>
      <c r="F5" s="475"/>
      <c r="G5" s="475"/>
      <c r="H5" s="476"/>
    </row>
    <row r="6" spans="1:8">
      <c r="A6" s="326" t="s">
        <v>292</v>
      </c>
      <c r="B6" s="327">
        <v>0</v>
      </c>
      <c r="C6" s="327">
        <v>15511.91</v>
      </c>
      <c r="D6" s="327">
        <v>399.34000000000003</v>
      </c>
      <c r="E6" s="327">
        <v>866.61999999999989</v>
      </c>
      <c r="F6" s="327">
        <v>3526.7999999999997</v>
      </c>
      <c r="G6" s="327">
        <v>1283.74</v>
      </c>
      <c r="H6" s="327">
        <v>21588.41</v>
      </c>
    </row>
    <row r="7" spans="1:8">
      <c r="A7" s="328" t="s">
        <v>293</v>
      </c>
      <c r="B7" s="329">
        <v>0</v>
      </c>
      <c r="C7" s="329">
        <v>2494.37</v>
      </c>
      <c r="D7" s="329">
        <v>36.340000000000003</v>
      </c>
      <c r="E7" s="329">
        <v>3</v>
      </c>
      <c r="F7" s="329">
        <v>339.7</v>
      </c>
      <c r="G7" s="329">
        <v>1274.54</v>
      </c>
      <c r="H7" s="327">
        <v>4147.95</v>
      </c>
    </row>
    <row r="8" spans="1:8">
      <c r="A8" s="328" t="s">
        <v>294</v>
      </c>
      <c r="B8" s="329">
        <v>0</v>
      </c>
      <c r="C8" s="329">
        <v>1625.34</v>
      </c>
      <c r="D8" s="329">
        <v>0</v>
      </c>
      <c r="E8" s="329">
        <v>149.91999999999999</v>
      </c>
      <c r="F8" s="329">
        <v>11.7</v>
      </c>
      <c r="G8" s="329">
        <v>0.8</v>
      </c>
      <c r="H8" s="327">
        <v>1787.76</v>
      </c>
    </row>
    <row r="9" spans="1:8">
      <c r="A9" s="328" t="s">
        <v>295</v>
      </c>
      <c r="B9" s="329">
        <v>0</v>
      </c>
      <c r="C9" s="329">
        <v>10920.15</v>
      </c>
      <c r="D9" s="329">
        <v>174.8</v>
      </c>
      <c r="E9" s="329">
        <v>487.4</v>
      </c>
      <c r="F9" s="329">
        <v>1406.8</v>
      </c>
      <c r="G9" s="329">
        <v>7.5</v>
      </c>
      <c r="H9" s="327">
        <v>12996.649999999998</v>
      </c>
    </row>
    <row r="10" spans="1:8">
      <c r="A10" s="328" t="s">
        <v>296</v>
      </c>
      <c r="B10" s="329">
        <v>0</v>
      </c>
      <c r="C10" s="329">
        <v>189.55</v>
      </c>
      <c r="D10" s="329">
        <v>0</v>
      </c>
      <c r="E10" s="329">
        <v>123.9</v>
      </c>
      <c r="F10" s="329">
        <v>207.6</v>
      </c>
      <c r="G10" s="329">
        <v>0</v>
      </c>
      <c r="H10" s="327">
        <v>521.05000000000007</v>
      </c>
    </row>
    <row r="11" spans="1:8">
      <c r="A11" s="328" t="s">
        <v>297</v>
      </c>
      <c r="B11" s="329">
        <v>0</v>
      </c>
      <c r="C11" s="329">
        <v>282.39999999999998</v>
      </c>
      <c r="D11" s="329">
        <v>188.2</v>
      </c>
      <c r="E11" s="329">
        <v>102.4</v>
      </c>
      <c r="F11" s="329">
        <v>1561</v>
      </c>
      <c r="G11" s="329">
        <v>0.9</v>
      </c>
      <c r="H11" s="327">
        <v>2134.9</v>
      </c>
    </row>
    <row r="12" spans="1:8">
      <c r="A12" s="328" t="s">
        <v>301</v>
      </c>
      <c r="B12" s="329">
        <v>0</v>
      </c>
      <c r="C12" s="329">
        <v>0.1</v>
      </c>
      <c r="D12" s="329">
        <v>0</v>
      </c>
      <c r="E12" s="329">
        <v>0</v>
      </c>
      <c r="F12" s="329">
        <v>0</v>
      </c>
      <c r="G12" s="329">
        <v>0</v>
      </c>
      <c r="H12" s="327">
        <v>0.1</v>
      </c>
    </row>
    <row r="13" spans="1:8" ht="15.5">
      <c r="A13" s="301"/>
      <c r="B13" s="301"/>
      <c r="C13" s="301"/>
      <c r="D13" s="301"/>
      <c r="E13" s="301"/>
      <c r="F13" s="301"/>
      <c r="G13" s="301"/>
      <c r="H13" s="301"/>
    </row>
    <row r="14" spans="1:8" ht="15.5">
      <c r="A14" s="301"/>
      <c r="B14" s="301"/>
      <c r="C14" s="301"/>
      <c r="D14" s="301"/>
      <c r="E14" s="301"/>
      <c r="F14" s="301"/>
      <c r="G14" s="301"/>
      <c r="H14" s="301"/>
    </row>
    <row r="15" spans="1:8">
      <c r="B15" s="473" t="s">
        <v>195</v>
      </c>
      <c r="C15" s="473"/>
      <c r="D15" s="473"/>
      <c r="E15" s="473"/>
      <c r="F15" s="473"/>
      <c r="G15" s="473"/>
      <c r="H15" s="473"/>
    </row>
    <row r="16" spans="1:8" ht="29">
      <c r="B16" s="324" t="s">
        <v>34</v>
      </c>
      <c r="C16" s="324" t="s">
        <v>252</v>
      </c>
      <c r="D16" s="324" t="s">
        <v>39</v>
      </c>
      <c r="E16" s="324" t="s">
        <v>85</v>
      </c>
      <c r="F16" s="324" t="s">
        <v>282</v>
      </c>
      <c r="G16" s="324" t="s">
        <v>283</v>
      </c>
      <c r="H16" s="324" t="s">
        <v>118</v>
      </c>
    </row>
    <row r="17" spans="1:8">
      <c r="A17" s="325">
        <v>2021</v>
      </c>
      <c r="B17" s="474" t="s">
        <v>336</v>
      </c>
      <c r="C17" s="475"/>
      <c r="D17" s="475"/>
      <c r="E17" s="475"/>
      <c r="F17" s="475"/>
      <c r="G17" s="475"/>
      <c r="H17" s="476"/>
    </row>
    <row r="18" spans="1:8">
      <c r="A18" s="326" t="s">
        <v>292</v>
      </c>
      <c r="B18" s="327">
        <v>0</v>
      </c>
      <c r="C18" s="327">
        <v>15857.460000000001</v>
      </c>
      <c r="D18" s="327">
        <v>479.70000000000005</v>
      </c>
      <c r="E18" s="327">
        <v>743.75999999999988</v>
      </c>
      <c r="F18" s="327">
        <v>2816.37</v>
      </c>
      <c r="G18" s="327">
        <v>1323.9</v>
      </c>
      <c r="H18" s="327">
        <v>21221.190000000002</v>
      </c>
    </row>
    <row r="19" spans="1:8">
      <c r="A19" s="328" t="s">
        <v>293</v>
      </c>
      <c r="B19" s="329">
        <v>0</v>
      </c>
      <c r="C19" s="329">
        <v>2572.4</v>
      </c>
      <c r="D19" s="329">
        <v>34.6</v>
      </c>
      <c r="E19" s="329">
        <v>4.0999999999999996</v>
      </c>
      <c r="F19" s="329">
        <v>452.6</v>
      </c>
      <c r="G19" s="329">
        <v>1315</v>
      </c>
      <c r="H19" s="327">
        <v>4378.7</v>
      </c>
    </row>
    <row r="20" spans="1:8">
      <c r="A20" s="328" t="s">
        <v>294</v>
      </c>
      <c r="B20" s="329">
        <v>0</v>
      </c>
      <c r="C20" s="329">
        <v>1924.54</v>
      </c>
      <c r="D20" s="329">
        <v>0</v>
      </c>
      <c r="E20" s="329">
        <v>88.11</v>
      </c>
      <c r="F20" s="329">
        <v>12.9</v>
      </c>
      <c r="G20" s="329">
        <v>1.2</v>
      </c>
      <c r="H20" s="327">
        <v>2026.75</v>
      </c>
    </row>
    <row r="21" spans="1:8">
      <c r="A21" s="328" t="s">
        <v>295</v>
      </c>
      <c r="B21" s="329">
        <v>0</v>
      </c>
      <c r="C21" s="329">
        <v>10877.3</v>
      </c>
      <c r="D21" s="329">
        <v>230.2</v>
      </c>
      <c r="E21" s="329">
        <v>416.4</v>
      </c>
      <c r="F21" s="329">
        <v>642.29999999999995</v>
      </c>
      <c r="G21" s="329">
        <v>7.4</v>
      </c>
      <c r="H21" s="327">
        <v>12173.599999999999</v>
      </c>
    </row>
    <row r="22" spans="1:8">
      <c r="A22" s="328" t="s">
        <v>296</v>
      </c>
      <c r="B22" s="329">
        <v>0</v>
      </c>
      <c r="C22" s="329">
        <v>217.87</v>
      </c>
      <c r="D22" s="329">
        <v>0</v>
      </c>
      <c r="E22" s="329">
        <v>118.5</v>
      </c>
      <c r="F22" s="329">
        <v>208.57</v>
      </c>
      <c r="G22" s="329">
        <v>0</v>
      </c>
      <c r="H22" s="327">
        <v>544.94000000000005</v>
      </c>
    </row>
    <row r="23" spans="1:8">
      <c r="A23" s="328" t="s">
        <v>297</v>
      </c>
      <c r="B23" s="329">
        <v>0</v>
      </c>
      <c r="C23" s="329">
        <v>265.25</v>
      </c>
      <c r="D23" s="329">
        <v>214.9</v>
      </c>
      <c r="E23" s="329">
        <v>116.65</v>
      </c>
      <c r="F23" s="329">
        <v>1500</v>
      </c>
      <c r="G23" s="329">
        <v>0.3</v>
      </c>
      <c r="H23" s="327">
        <v>2097.1000000000004</v>
      </c>
    </row>
    <row r="24" spans="1:8">
      <c r="A24" s="328" t="s">
        <v>301</v>
      </c>
      <c r="B24" s="329">
        <v>0</v>
      </c>
      <c r="C24" s="329">
        <v>0.1</v>
      </c>
      <c r="D24" s="329">
        <v>0</v>
      </c>
      <c r="E24" s="329">
        <v>0</v>
      </c>
      <c r="F24" s="329">
        <v>0</v>
      </c>
      <c r="G24" s="329">
        <v>0</v>
      </c>
      <c r="H24" s="327">
        <v>0.1</v>
      </c>
    </row>
    <row r="25" spans="1:8" ht="15.5">
      <c r="A25" s="301"/>
      <c r="B25" s="301"/>
      <c r="C25" s="301"/>
      <c r="D25" s="301"/>
      <c r="E25" s="301"/>
      <c r="F25" s="301"/>
      <c r="G25" s="301"/>
      <c r="H25" s="301"/>
    </row>
    <row r="26" spans="1:8" ht="15.5">
      <c r="A26" s="301"/>
      <c r="B26" s="301"/>
      <c r="C26" s="301"/>
      <c r="D26" s="301"/>
      <c r="E26" s="301"/>
      <c r="F26" s="301"/>
      <c r="G26" s="301"/>
      <c r="H26" s="301"/>
    </row>
    <row r="27" spans="1:8">
      <c r="B27" s="473" t="s">
        <v>195</v>
      </c>
      <c r="C27" s="473"/>
      <c r="D27" s="473"/>
      <c r="E27" s="473"/>
      <c r="F27" s="473"/>
      <c r="G27" s="473"/>
      <c r="H27" s="473"/>
    </row>
    <row r="28" spans="1:8" ht="29">
      <c r="B28" s="324" t="s">
        <v>34</v>
      </c>
      <c r="C28" s="324" t="s">
        <v>252</v>
      </c>
      <c r="D28" s="324" t="s">
        <v>39</v>
      </c>
      <c r="E28" s="324" t="s">
        <v>85</v>
      </c>
      <c r="F28" s="324" t="s">
        <v>282</v>
      </c>
      <c r="G28" s="324" t="s">
        <v>283</v>
      </c>
      <c r="H28" s="324" t="s">
        <v>118</v>
      </c>
    </row>
    <row r="29" spans="1:8">
      <c r="A29" s="325">
        <v>2020</v>
      </c>
      <c r="B29" s="474" t="s">
        <v>336</v>
      </c>
      <c r="C29" s="475"/>
      <c r="D29" s="475"/>
      <c r="E29" s="475"/>
      <c r="F29" s="475"/>
      <c r="G29" s="475"/>
      <c r="H29" s="476"/>
    </row>
    <row r="30" spans="1:8">
      <c r="A30" s="326" t="s">
        <v>292</v>
      </c>
      <c r="B30" s="327">
        <v>32.799999999999997</v>
      </c>
      <c r="C30" s="327">
        <v>15029.380000000001</v>
      </c>
      <c r="D30" s="327">
        <v>416.7</v>
      </c>
      <c r="E30" s="327">
        <v>787.30000000000007</v>
      </c>
      <c r="F30" s="327">
        <v>3799.7200000000003</v>
      </c>
      <c r="G30" s="327">
        <v>1266.93</v>
      </c>
      <c r="H30" s="327">
        <v>21332.83</v>
      </c>
    </row>
    <row r="31" spans="1:8">
      <c r="A31" s="328" t="s">
        <v>293</v>
      </c>
      <c r="B31" s="329">
        <v>0</v>
      </c>
      <c r="C31" s="329">
        <v>2261.8200000000002</v>
      </c>
      <c r="D31" s="329">
        <v>30.4</v>
      </c>
      <c r="E31" s="329">
        <v>7.1</v>
      </c>
      <c r="F31" s="329">
        <v>603.29999999999995</v>
      </c>
      <c r="G31" s="329">
        <v>1258.82</v>
      </c>
      <c r="H31" s="327">
        <v>4161.4399999999996</v>
      </c>
    </row>
    <row r="32" spans="1:8">
      <c r="A32" s="328" t="s">
        <v>294</v>
      </c>
      <c r="B32" s="329">
        <v>0</v>
      </c>
      <c r="C32" s="329">
        <v>1243.5999999999999</v>
      </c>
      <c r="D32" s="329">
        <v>0</v>
      </c>
      <c r="E32" s="329">
        <v>140.30000000000001</v>
      </c>
      <c r="F32" s="329">
        <v>14.7</v>
      </c>
      <c r="G32" s="329">
        <v>1.5</v>
      </c>
      <c r="H32" s="327">
        <v>1400.1</v>
      </c>
    </row>
    <row r="33" spans="1:8">
      <c r="A33" s="328" t="s">
        <v>295</v>
      </c>
      <c r="B33" s="329">
        <v>0</v>
      </c>
      <c r="C33" s="329">
        <v>11005.22</v>
      </c>
      <c r="D33" s="329">
        <v>220.7</v>
      </c>
      <c r="E33" s="329">
        <v>451.1</v>
      </c>
      <c r="F33" s="329">
        <v>1191.32</v>
      </c>
      <c r="G33" s="329">
        <v>6.2</v>
      </c>
      <c r="H33" s="327">
        <v>12874.54</v>
      </c>
    </row>
    <row r="34" spans="1:8">
      <c r="A34" s="328" t="s">
        <v>296</v>
      </c>
      <c r="B34" s="329">
        <v>0</v>
      </c>
      <c r="C34" s="329">
        <v>227.04</v>
      </c>
      <c r="D34" s="329">
        <v>0</v>
      </c>
      <c r="E34" s="329">
        <v>80.2</v>
      </c>
      <c r="F34" s="329">
        <v>210.5</v>
      </c>
      <c r="G34" s="329">
        <v>0.01</v>
      </c>
      <c r="H34" s="327">
        <v>517.75</v>
      </c>
    </row>
    <row r="35" spans="1:8">
      <c r="A35" s="328" t="s">
        <v>297</v>
      </c>
      <c r="B35" s="329">
        <v>32.799999999999997</v>
      </c>
      <c r="C35" s="329">
        <v>291.60000000000002</v>
      </c>
      <c r="D35" s="329">
        <v>165.6</v>
      </c>
      <c r="E35" s="329">
        <v>108.6</v>
      </c>
      <c r="F35" s="329">
        <v>1779.9</v>
      </c>
      <c r="G35" s="329">
        <v>0.4</v>
      </c>
      <c r="H35" s="327">
        <v>2378.9</v>
      </c>
    </row>
    <row r="36" spans="1:8">
      <c r="A36" s="328" t="s">
        <v>301</v>
      </c>
      <c r="B36" s="329">
        <v>0</v>
      </c>
      <c r="C36" s="329">
        <v>0.1</v>
      </c>
      <c r="D36" s="329">
        <v>0</v>
      </c>
      <c r="E36" s="329">
        <v>0</v>
      </c>
      <c r="F36" s="329">
        <v>0</v>
      </c>
      <c r="G36" s="329">
        <v>0</v>
      </c>
      <c r="H36" s="327">
        <v>0.1</v>
      </c>
    </row>
    <row r="37" spans="1:8" ht="15.5">
      <c r="A37" s="301"/>
      <c r="B37" s="301"/>
      <c r="C37" s="301"/>
      <c r="D37" s="301"/>
      <c r="E37" s="301"/>
      <c r="F37" s="301"/>
      <c r="G37" s="301"/>
      <c r="H37" s="301"/>
    </row>
    <row r="38" spans="1:8" ht="15.5">
      <c r="A38" s="301"/>
      <c r="B38" s="301"/>
      <c r="C38" s="301"/>
      <c r="D38" s="301"/>
      <c r="E38" s="301"/>
      <c r="F38" s="301"/>
      <c r="G38" s="301"/>
      <c r="H38" s="301"/>
    </row>
    <row r="39" spans="1:8">
      <c r="B39" s="473" t="s">
        <v>195</v>
      </c>
      <c r="C39" s="473"/>
      <c r="D39" s="473"/>
      <c r="E39" s="473"/>
      <c r="F39" s="473"/>
      <c r="G39" s="473"/>
      <c r="H39" s="473"/>
    </row>
    <row r="40" spans="1:8" ht="29">
      <c r="B40" s="324" t="s">
        <v>34</v>
      </c>
      <c r="C40" s="324" t="s">
        <v>252</v>
      </c>
      <c r="D40" s="324" t="s">
        <v>39</v>
      </c>
      <c r="E40" s="324" t="s">
        <v>85</v>
      </c>
      <c r="F40" s="324" t="s">
        <v>282</v>
      </c>
      <c r="G40" s="324" t="s">
        <v>283</v>
      </c>
      <c r="H40" s="324" t="s">
        <v>118</v>
      </c>
    </row>
    <row r="41" spans="1:8">
      <c r="A41" s="325">
        <v>2019</v>
      </c>
      <c r="B41" s="474" t="s">
        <v>336</v>
      </c>
      <c r="C41" s="475"/>
      <c r="D41" s="475"/>
      <c r="E41" s="475"/>
      <c r="F41" s="475"/>
      <c r="G41" s="475"/>
      <c r="H41" s="476"/>
    </row>
    <row r="42" spans="1:8">
      <c r="A42" s="326" t="s">
        <v>292</v>
      </c>
      <c r="B42" s="327">
        <v>65.7</v>
      </c>
      <c r="C42" s="327">
        <v>16036.349999999999</v>
      </c>
      <c r="D42" s="327">
        <v>607.6</v>
      </c>
      <c r="E42" s="327">
        <v>804.2</v>
      </c>
      <c r="F42" s="327">
        <v>3720.2</v>
      </c>
      <c r="G42" s="327">
        <v>1261.6500000000001</v>
      </c>
      <c r="H42" s="327">
        <v>22495.7</v>
      </c>
    </row>
    <row r="43" spans="1:8">
      <c r="A43" s="328" t="s">
        <v>293</v>
      </c>
      <c r="B43" s="329">
        <v>0</v>
      </c>
      <c r="C43" s="329">
        <v>2203.1999999999998</v>
      </c>
      <c r="D43" s="329">
        <v>35.200000000000003</v>
      </c>
      <c r="E43" s="329">
        <v>7.1</v>
      </c>
      <c r="F43" s="329">
        <v>602</v>
      </c>
      <c r="G43" s="329">
        <v>1252.4000000000001</v>
      </c>
      <c r="H43" s="327">
        <v>4099.8999999999996</v>
      </c>
    </row>
    <row r="44" spans="1:8">
      <c r="A44" s="328" t="s">
        <v>294</v>
      </c>
      <c r="B44" s="329">
        <v>0</v>
      </c>
      <c r="C44" s="329">
        <v>1303.9000000000001</v>
      </c>
      <c r="D44" s="329">
        <v>0</v>
      </c>
      <c r="E44" s="329">
        <v>120.3</v>
      </c>
      <c r="F44" s="329">
        <v>14.5</v>
      </c>
      <c r="G44" s="329">
        <v>1.2</v>
      </c>
      <c r="H44" s="327">
        <v>1439.9</v>
      </c>
    </row>
    <row r="45" spans="1:8">
      <c r="A45" s="328" t="s">
        <v>295</v>
      </c>
      <c r="B45" s="329">
        <v>0</v>
      </c>
      <c r="C45" s="329">
        <v>12014.3</v>
      </c>
      <c r="D45" s="329">
        <v>377.6</v>
      </c>
      <c r="E45" s="329">
        <v>479.2</v>
      </c>
      <c r="F45" s="329">
        <v>1123.7</v>
      </c>
      <c r="G45" s="329">
        <v>6.2</v>
      </c>
      <c r="H45" s="327">
        <v>14001.000000000002</v>
      </c>
    </row>
    <row r="46" spans="1:8">
      <c r="A46" s="328" t="s">
        <v>296</v>
      </c>
      <c r="B46" s="329">
        <v>10.6</v>
      </c>
      <c r="C46" s="329">
        <v>273.10000000000002</v>
      </c>
      <c r="D46" s="329">
        <v>0</v>
      </c>
      <c r="E46" s="329">
        <v>101.4</v>
      </c>
      <c r="F46" s="329">
        <v>222.9</v>
      </c>
      <c r="G46" s="329">
        <v>0</v>
      </c>
      <c r="H46" s="327">
        <v>608</v>
      </c>
    </row>
    <row r="47" spans="1:8">
      <c r="A47" s="328" t="s">
        <v>297</v>
      </c>
      <c r="B47" s="329">
        <v>55.1</v>
      </c>
      <c r="C47" s="329">
        <v>241.8</v>
      </c>
      <c r="D47" s="329">
        <v>194.8</v>
      </c>
      <c r="E47" s="329">
        <v>96.2</v>
      </c>
      <c r="F47" s="329">
        <v>1757.1</v>
      </c>
      <c r="G47" s="329">
        <v>1.8</v>
      </c>
      <c r="H47" s="327">
        <v>2346.8000000000002</v>
      </c>
    </row>
    <row r="48" spans="1:8">
      <c r="A48" s="328" t="s">
        <v>301</v>
      </c>
      <c r="B48" s="329">
        <v>0</v>
      </c>
      <c r="C48" s="329">
        <v>0.05</v>
      </c>
      <c r="D48" s="329">
        <v>0</v>
      </c>
      <c r="E48" s="329">
        <v>0</v>
      </c>
      <c r="F48" s="329">
        <v>0</v>
      </c>
      <c r="G48" s="329">
        <v>0.05</v>
      </c>
      <c r="H48" s="327">
        <v>0.1</v>
      </c>
    </row>
    <row r="49" spans="1:8" ht="15.5">
      <c r="A49" s="301"/>
      <c r="B49" s="301"/>
      <c r="C49" s="301"/>
      <c r="D49" s="301"/>
      <c r="E49" s="301"/>
      <c r="F49" s="301"/>
      <c r="G49" s="301"/>
      <c r="H49" s="301"/>
    </row>
    <row r="50" spans="1:8" ht="15.5">
      <c r="A50" s="301"/>
      <c r="B50" s="301"/>
      <c r="C50" s="301"/>
      <c r="D50" s="301"/>
      <c r="E50" s="301"/>
      <c r="F50" s="301"/>
      <c r="G50" s="301"/>
      <c r="H50" s="301"/>
    </row>
    <row r="51" spans="1:8">
      <c r="B51" s="473" t="s">
        <v>195</v>
      </c>
      <c r="C51" s="473"/>
      <c r="D51" s="473"/>
      <c r="E51" s="473"/>
      <c r="F51" s="473"/>
      <c r="G51" s="473"/>
      <c r="H51" s="473"/>
    </row>
    <row r="52" spans="1:8" ht="29">
      <c r="B52" s="324" t="s">
        <v>34</v>
      </c>
      <c r="C52" s="324" t="s">
        <v>252</v>
      </c>
      <c r="D52" s="324" t="s">
        <v>39</v>
      </c>
      <c r="E52" s="324" t="s">
        <v>85</v>
      </c>
      <c r="F52" s="324" t="s">
        <v>282</v>
      </c>
      <c r="G52" s="324" t="s">
        <v>283</v>
      </c>
      <c r="H52" s="324" t="s">
        <v>118</v>
      </c>
    </row>
    <row r="53" spans="1:8">
      <c r="A53" s="325">
        <v>2018</v>
      </c>
      <c r="B53" s="474" t="s">
        <v>336</v>
      </c>
      <c r="C53" s="475"/>
      <c r="D53" s="475"/>
      <c r="E53" s="475"/>
      <c r="F53" s="475"/>
      <c r="G53" s="475"/>
      <c r="H53" s="476"/>
    </row>
    <row r="54" spans="1:8">
      <c r="A54" s="326" t="s">
        <v>292</v>
      </c>
      <c r="B54" s="327">
        <v>66.7</v>
      </c>
      <c r="C54" s="327">
        <v>15574.1</v>
      </c>
      <c r="D54" s="327">
        <v>615.21</v>
      </c>
      <c r="E54" s="327">
        <v>794.5</v>
      </c>
      <c r="F54" s="327">
        <v>3870.66</v>
      </c>
      <c r="G54" s="327">
        <v>1154.3</v>
      </c>
      <c r="H54" s="327">
        <v>22075.47</v>
      </c>
    </row>
    <row r="55" spans="1:8">
      <c r="A55" s="328" t="s">
        <v>293</v>
      </c>
      <c r="B55" s="329">
        <v>0</v>
      </c>
      <c r="C55" s="329">
        <v>2065.21</v>
      </c>
      <c r="D55" s="329">
        <v>34.81</v>
      </c>
      <c r="E55" s="329">
        <v>8.3000000000000007</v>
      </c>
      <c r="F55" s="329">
        <v>570.20000000000005</v>
      </c>
      <c r="G55" s="329">
        <v>1143.0999999999999</v>
      </c>
      <c r="H55" s="327">
        <v>3821.6200000000003</v>
      </c>
    </row>
    <row r="56" spans="1:8">
      <c r="A56" s="328" t="s">
        <v>294</v>
      </c>
      <c r="B56" s="329">
        <v>0</v>
      </c>
      <c r="C56" s="329">
        <v>1246.5999999999999</v>
      </c>
      <c r="D56" s="329">
        <v>0</v>
      </c>
      <c r="E56" s="329">
        <v>91.6</v>
      </c>
      <c r="F56" s="329">
        <v>14</v>
      </c>
      <c r="G56" s="329">
        <v>1.2</v>
      </c>
      <c r="H56" s="327">
        <v>1353.3999999999999</v>
      </c>
    </row>
    <row r="57" spans="1:8">
      <c r="A57" s="328" t="s">
        <v>295</v>
      </c>
      <c r="B57" s="329">
        <v>54.7</v>
      </c>
      <c r="C57" s="329">
        <v>11780.55</v>
      </c>
      <c r="D57" s="329">
        <v>346.4</v>
      </c>
      <c r="E57" s="329">
        <v>482.4</v>
      </c>
      <c r="F57" s="329">
        <v>1315.25</v>
      </c>
      <c r="G57" s="329">
        <v>6.3</v>
      </c>
      <c r="H57" s="327">
        <v>13985.599999999999</v>
      </c>
    </row>
    <row r="58" spans="1:8">
      <c r="A58" s="328" t="s">
        <v>296</v>
      </c>
      <c r="B58" s="329">
        <v>12</v>
      </c>
      <c r="C58" s="329">
        <v>276.54000000000002</v>
      </c>
      <c r="D58" s="329">
        <v>0</v>
      </c>
      <c r="E58" s="329">
        <v>101.7</v>
      </c>
      <c r="F58" s="329">
        <v>205.71</v>
      </c>
      <c r="G58" s="329">
        <v>0</v>
      </c>
      <c r="H58" s="327">
        <v>595.95000000000005</v>
      </c>
    </row>
    <row r="59" spans="1:8">
      <c r="A59" s="328" t="s">
        <v>297</v>
      </c>
      <c r="B59" s="329">
        <v>0</v>
      </c>
      <c r="C59" s="329">
        <v>205.2</v>
      </c>
      <c r="D59" s="329">
        <v>234</v>
      </c>
      <c r="E59" s="329">
        <v>110.5</v>
      </c>
      <c r="F59" s="329">
        <v>1765.5</v>
      </c>
      <c r="G59" s="329">
        <v>3.7</v>
      </c>
      <c r="H59" s="327">
        <v>2318.8999999999996</v>
      </c>
    </row>
    <row r="60" spans="1:8">
      <c r="A60" s="328" t="s">
        <v>301</v>
      </c>
      <c r="B60" s="329">
        <v>0</v>
      </c>
      <c r="C60" s="329">
        <v>0</v>
      </c>
      <c r="D60" s="329">
        <v>0</v>
      </c>
      <c r="E60" s="329">
        <v>0</v>
      </c>
      <c r="F60" s="329">
        <v>0</v>
      </c>
      <c r="G60" s="329">
        <v>0</v>
      </c>
      <c r="H60" s="327">
        <v>0</v>
      </c>
    </row>
    <row r="61" spans="1:8" ht="15.5">
      <c r="A61" s="301"/>
      <c r="B61" s="301"/>
      <c r="C61" s="301"/>
      <c r="D61" s="301"/>
      <c r="E61" s="301"/>
      <c r="F61" s="301"/>
      <c r="G61" s="301"/>
      <c r="H61" s="301"/>
    </row>
    <row r="62" spans="1:8" ht="15.5">
      <c r="A62" s="301"/>
      <c r="B62" s="301"/>
      <c r="C62" s="301"/>
      <c r="D62" s="301"/>
      <c r="E62" s="301"/>
      <c r="F62" s="301"/>
      <c r="G62" s="301"/>
      <c r="H62" s="301"/>
    </row>
    <row r="63" spans="1:8">
      <c r="B63" s="473" t="s">
        <v>195</v>
      </c>
      <c r="C63" s="473"/>
      <c r="D63" s="473"/>
      <c r="E63" s="473"/>
      <c r="F63" s="473"/>
      <c r="G63" s="473"/>
      <c r="H63" s="473"/>
    </row>
    <row r="64" spans="1:8" ht="29">
      <c r="B64" s="324" t="s">
        <v>34</v>
      </c>
      <c r="C64" s="324" t="s">
        <v>252</v>
      </c>
      <c r="D64" s="324" t="s">
        <v>39</v>
      </c>
      <c r="E64" s="324" t="s">
        <v>85</v>
      </c>
      <c r="F64" s="324" t="s">
        <v>282</v>
      </c>
      <c r="G64" s="324" t="s">
        <v>283</v>
      </c>
      <c r="H64" s="324" t="s">
        <v>118</v>
      </c>
    </row>
    <row r="65" spans="1:16">
      <c r="A65" s="325">
        <v>2017</v>
      </c>
      <c r="B65" s="474" t="s">
        <v>336</v>
      </c>
      <c r="C65" s="475"/>
      <c r="D65" s="475"/>
      <c r="E65" s="475"/>
      <c r="F65" s="475"/>
      <c r="G65" s="475"/>
      <c r="H65" s="476"/>
    </row>
    <row r="66" spans="1:16">
      <c r="A66" s="326" t="s">
        <v>292</v>
      </c>
      <c r="B66" s="327">
        <v>66.400000000000006</v>
      </c>
      <c r="C66" s="327">
        <v>16485.7</v>
      </c>
      <c r="D66" s="327">
        <v>615.70000000000005</v>
      </c>
      <c r="E66" s="327">
        <v>829.2</v>
      </c>
      <c r="F66" s="327">
        <v>3771.2999999999997</v>
      </c>
      <c r="G66" s="327">
        <v>1155.5999999999999</v>
      </c>
      <c r="H66" s="327">
        <v>22923.9</v>
      </c>
    </row>
    <row r="67" spans="1:16">
      <c r="A67" s="328" t="s">
        <v>293</v>
      </c>
      <c r="B67" s="329">
        <v>0</v>
      </c>
      <c r="C67" s="329">
        <v>1919.1</v>
      </c>
      <c r="D67" s="329">
        <v>30.7</v>
      </c>
      <c r="E67" s="329">
        <v>8.8000000000000007</v>
      </c>
      <c r="F67" s="329">
        <v>539.20000000000005</v>
      </c>
      <c r="G67" s="329">
        <v>1145.3</v>
      </c>
      <c r="H67" s="327">
        <v>3643.1000000000004</v>
      </c>
    </row>
    <row r="68" spans="1:16">
      <c r="A68" s="328" t="s">
        <v>294</v>
      </c>
      <c r="B68" s="329">
        <v>0</v>
      </c>
      <c r="C68" s="329">
        <v>1231.0999999999999</v>
      </c>
      <c r="D68" s="329">
        <v>0</v>
      </c>
      <c r="E68" s="329">
        <v>129.1</v>
      </c>
      <c r="F68" s="329">
        <v>9.4</v>
      </c>
      <c r="G68" s="329">
        <v>1.1000000000000001</v>
      </c>
      <c r="H68" s="327">
        <v>1370.6999999999998</v>
      </c>
    </row>
    <row r="69" spans="1:16">
      <c r="A69" s="328" t="s">
        <v>295</v>
      </c>
      <c r="B69" s="329">
        <v>54.2</v>
      </c>
      <c r="C69" s="329">
        <v>12786.4</v>
      </c>
      <c r="D69" s="329">
        <v>341</v>
      </c>
      <c r="E69" s="329">
        <v>451.7</v>
      </c>
      <c r="F69" s="329">
        <v>1269.0999999999999</v>
      </c>
      <c r="G69" s="329">
        <v>6.4</v>
      </c>
      <c r="H69" s="327">
        <v>14908.800000000001</v>
      </c>
    </row>
    <row r="70" spans="1:16">
      <c r="A70" s="328" t="s">
        <v>296</v>
      </c>
      <c r="B70" s="329">
        <v>12.2</v>
      </c>
      <c r="C70" s="329">
        <v>294.7</v>
      </c>
      <c r="D70" s="329">
        <v>0</v>
      </c>
      <c r="E70" s="329">
        <v>95.5</v>
      </c>
      <c r="F70" s="329">
        <v>208.6</v>
      </c>
      <c r="G70" s="329">
        <v>0</v>
      </c>
      <c r="H70" s="327">
        <v>611</v>
      </c>
    </row>
    <row r="71" spans="1:16">
      <c r="A71" s="328" t="s">
        <v>297</v>
      </c>
      <c r="B71" s="329">
        <v>0</v>
      </c>
      <c r="C71" s="329">
        <v>254.4</v>
      </c>
      <c r="D71" s="329">
        <v>244</v>
      </c>
      <c r="E71" s="329">
        <v>144.1</v>
      </c>
      <c r="F71" s="329">
        <v>1745</v>
      </c>
      <c r="G71" s="329">
        <v>2.8</v>
      </c>
      <c r="H71" s="327">
        <v>2390.3000000000002</v>
      </c>
    </row>
    <row r="72" spans="1:16" ht="15.5">
      <c r="A72" s="301"/>
      <c r="B72" s="301"/>
      <c r="C72" s="301"/>
      <c r="D72" s="301"/>
      <c r="E72" s="301"/>
      <c r="F72" s="301"/>
      <c r="G72" s="301"/>
      <c r="H72" s="301"/>
    </row>
    <row r="73" spans="1:16" ht="15.5">
      <c r="A73" s="301"/>
      <c r="B73" s="301"/>
      <c r="C73" s="301"/>
      <c r="D73" s="301"/>
      <c r="E73" s="301"/>
      <c r="F73" s="301"/>
      <c r="G73" s="301"/>
      <c r="H73" s="301"/>
    </row>
    <row r="74" spans="1:16">
      <c r="B74" s="473" t="s">
        <v>195</v>
      </c>
      <c r="C74" s="473"/>
      <c r="D74" s="473"/>
      <c r="E74" s="473"/>
      <c r="F74" s="473"/>
      <c r="G74" s="473"/>
      <c r="H74" s="473"/>
    </row>
    <row r="75" spans="1:16" ht="29">
      <c r="B75" s="324" t="s">
        <v>34</v>
      </c>
      <c r="C75" s="324" t="s">
        <v>252</v>
      </c>
      <c r="D75" s="324" t="s">
        <v>39</v>
      </c>
      <c r="E75" s="324" t="s">
        <v>85</v>
      </c>
      <c r="F75" s="324" t="s">
        <v>282</v>
      </c>
      <c r="G75" s="324" t="s">
        <v>283</v>
      </c>
      <c r="H75" s="324" t="s">
        <v>118</v>
      </c>
    </row>
    <row r="76" spans="1:16" ht="14.65" customHeight="1">
      <c r="A76" s="325">
        <v>2016</v>
      </c>
      <c r="B76" s="474" t="s">
        <v>336</v>
      </c>
      <c r="C76" s="475"/>
      <c r="D76" s="475"/>
      <c r="E76" s="475"/>
      <c r="F76" s="475"/>
      <c r="G76" s="475"/>
      <c r="H76" s="476"/>
    </row>
    <row r="77" spans="1:16">
      <c r="A77" s="326" t="s">
        <v>292</v>
      </c>
      <c r="B77" s="327">
        <v>65.3</v>
      </c>
      <c r="C77" s="327">
        <v>15571.5</v>
      </c>
      <c r="D77" s="327">
        <v>715.2</v>
      </c>
      <c r="E77" s="327">
        <v>854.1</v>
      </c>
      <c r="F77" s="327">
        <v>3848.5</v>
      </c>
      <c r="G77" s="327">
        <v>1109.5999999999999</v>
      </c>
      <c r="H77" s="327">
        <v>22164.199999999997</v>
      </c>
      <c r="I77" s="337"/>
      <c r="J77" s="322"/>
      <c r="K77" s="322"/>
      <c r="L77" s="322"/>
      <c r="M77" s="322"/>
      <c r="N77" s="322"/>
      <c r="O77" s="322"/>
      <c r="P77" s="322"/>
    </row>
    <row r="78" spans="1:16">
      <c r="A78" s="328" t="s">
        <v>293</v>
      </c>
      <c r="B78" s="329">
        <v>0</v>
      </c>
      <c r="C78" s="329">
        <v>1725.7</v>
      </c>
      <c r="D78" s="329">
        <v>31.6</v>
      </c>
      <c r="E78" s="329">
        <v>6.4</v>
      </c>
      <c r="F78" s="329">
        <v>534.20000000000005</v>
      </c>
      <c r="G78" s="329">
        <v>1100</v>
      </c>
      <c r="H78" s="327">
        <v>3397.9</v>
      </c>
      <c r="I78" s="337"/>
      <c r="J78" s="322"/>
      <c r="K78" s="322"/>
      <c r="L78" s="322"/>
      <c r="M78" s="322"/>
      <c r="N78" s="322"/>
      <c r="O78" s="322"/>
      <c r="P78" s="322"/>
    </row>
    <row r="79" spans="1:16">
      <c r="A79" s="328" t="s">
        <v>294</v>
      </c>
      <c r="B79" s="329">
        <v>0</v>
      </c>
      <c r="C79" s="329">
        <v>1223.3</v>
      </c>
      <c r="D79" s="329">
        <v>0</v>
      </c>
      <c r="E79" s="329">
        <v>118.1</v>
      </c>
      <c r="F79" s="329">
        <v>8.1999999999999993</v>
      </c>
      <c r="G79" s="329">
        <v>1.3</v>
      </c>
      <c r="H79" s="327">
        <v>1350.8999999999999</v>
      </c>
      <c r="I79" s="337"/>
      <c r="J79" s="322"/>
      <c r="K79" s="322"/>
      <c r="L79" s="322"/>
      <c r="M79" s="322"/>
      <c r="N79" s="322"/>
      <c r="O79" s="322"/>
      <c r="P79" s="322"/>
    </row>
    <row r="80" spans="1:16">
      <c r="A80" s="328" t="s">
        <v>295</v>
      </c>
      <c r="B80" s="329">
        <v>54.7</v>
      </c>
      <c r="C80" s="329">
        <v>12081</v>
      </c>
      <c r="D80" s="329">
        <v>371.7</v>
      </c>
      <c r="E80" s="329">
        <v>502.7</v>
      </c>
      <c r="F80" s="329">
        <v>1369.9</v>
      </c>
      <c r="G80" s="329">
        <v>6.3</v>
      </c>
      <c r="H80" s="327">
        <v>14386.300000000001</v>
      </c>
      <c r="I80" s="337"/>
      <c r="J80" s="322"/>
      <c r="K80" s="322"/>
      <c r="L80" s="322"/>
      <c r="M80" s="322"/>
      <c r="N80" s="322"/>
      <c r="O80" s="322"/>
      <c r="P80" s="322"/>
    </row>
    <row r="81" spans="1:16">
      <c r="A81" s="328" t="s">
        <v>296</v>
      </c>
      <c r="B81" s="329">
        <v>10.6</v>
      </c>
      <c r="C81" s="329">
        <v>324.7</v>
      </c>
      <c r="D81" s="329">
        <v>0</v>
      </c>
      <c r="E81" s="329">
        <v>112.9</v>
      </c>
      <c r="F81" s="329">
        <v>209.6</v>
      </c>
      <c r="G81" s="329">
        <v>0.1</v>
      </c>
      <c r="H81" s="327">
        <v>657.90000000000009</v>
      </c>
      <c r="I81" s="337"/>
      <c r="J81" s="322"/>
      <c r="K81" s="322"/>
      <c r="L81" s="322"/>
      <c r="M81" s="322"/>
      <c r="N81" s="322"/>
      <c r="O81" s="322"/>
      <c r="P81" s="322"/>
    </row>
    <row r="82" spans="1:16">
      <c r="A82" s="328" t="s">
        <v>297</v>
      </c>
      <c r="B82" s="329">
        <v>0</v>
      </c>
      <c r="C82" s="329">
        <v>216.8</v>
      </c>
      <c r="D82" s="329">
        <v>311.89999999999998</v>
      </c>
      <c r="E82" s="329">
        <v>114</v>
      </c>
      <c r="F82" s="329">
        <v>1726.6</v>
      </c>
      <c r="G82" s="329">
        <v>1.9</v>
      </c>
      <c r="H82" s="327">
        <v>2371.2000000000003</v>
      </c>
      <c r="I82" s="337"/>
      <c r="J82" s="322"/>
      <c r="K82" s="322"/>
      <c r="L82" s="322"/>
      <c r="M82" s="322"/>
      <c r="N82" s="322"/>
      <c r="O82" s="322"/>
      <c r="P82" s="322"/>
    </row>
    <row r="85" spans="1:16" ht="14.65" customHeight="1">
      <c r="A85" s="325">
        <v>2015</v>
      </c>
      <c r="B85" s="474" t="s">
        <v>336</v>
      </c>
      <c r="C85" s="475"/>
      <c r="D85" s="475"/>
      <c r="E85" s="475"/>
      <c r="F85" s="475"/>
      <c r="G85" s="475"/>
      <c r="H85" s="476"/>
    </row>
    <row r="86" spans="1:16">
      <c r="A86" s="326" t="s">
        <v>292</v>
      </c>
      <c r="B86" s="327">
        <v>66.3</v>
      </c>
      <c r="C86" s="327">
        <v>14278.699999999999</v>
      </c>
      <c r="D86" s="327">
        <v>566.29999999999995</v>
      </c>
      <c r="E86" s="327">
        <v>932.10200000000009</v>
      </c>
      <c r="F86" s="327">
        <v>3714.8490000000002</v>
      </c>
      <c r="G86" s="327">
        <v>1096.049</v>
      </c>
      <c r="H86" s="327">
        <v>20654.299999999996</v>
      </c>
      <c r="I86" s="341"/>
      <c r="J86" s="322"/>
      <c r="K86" s="322"/>
      <c r="L86" s="322"/>
      <c r="M86" s="322"/>
      <c r="N86" s="322"/>
      <c r="O86" s="322"/>
      <c r="P86" s="322"/>
    </row>
    <row r="87" spans="1:16">
      <c r="A87" s="328" t="s">
        <v>293</v>
      </c>
      <c r="B87" s="329">
        <v>0</v>
      </c>
      <c r="C87" s="329">
        <v>1581.7</v>
      </c>
      <c r="D87" s="329">
        <v>31</v>
      </c>
      <c r="E87" s="329">
        <v>7.3019999999999996</v>
      </c>
      <c r="F87" s="329">
        <v>535.649</v>
      </c>
      <c r="G87" s="329">
        <v>1086.8489999999999</v>
      </c>
      <c r="H87" s="327">
        <v>3242.5</v>
      </c>
      <c r="I87" s="341"/>
      <c r="J87" s="322"/>
      <c r="K87" s="322"/>
      <c r="L87" s="322"/>
      <c r="M87" s="322"/>
      <c r="N87" s="322"/>
      <c r="O87" s="322"/>
      <c r="P87" s="322"/>
    </row>
    <row r="88" spans="1:16">
      <c r="A88" s="328" t="s">
        <v>294</v>
      </c>
      <c r="B88" s="329">
        <v>0</v>
      </c>
      <c r="C88" s="329">
        <v>1176.9000000000001</v>
      </c>
      <c r="D88" s="329">
        <v>0</v>
      </c>
      <c r="E88" s="329">
        <v>117.3</v>
      </c>
      <c r="F88" s="329">
        <v>8.5</v>
      </c>
      <c r="G88" s="329">
        <v>1.4</v>
      </c>
      <c r="H88" s="327">
        <v>1304.1000000000001</v>
      </c>
      <c r="I88" s="341"/>
      <c r="J88" s="322"/>
      <c r="K88" s="322"/>
      <c r="L88" s="322"/>
      <c r="M88" s="322"/>
      <c r="N88" s="322"/>
      <c r="O88" s="322"/>
      <c r="P88" s="322"/>
    </row>
    <row r="89" spans="1:16">
      <c r="A89" s="328" t="s">
        <v>295</v>
      </c>
      <c r="B89" s="329">
        <v>54.2</v>
      </c>
      <c r="C89" s="329">
        <v>10929.5</v>
      </c>
      <c r="D89" s="329">
        <v>216.5</v>
      </c>
      <c r="E89" s="329">
        <v>459.1</v>
      </c>
      <c r="F89" s="329">
        <v>1317.6</v>
      </c>
      <c r="G89" s="329">
        <v>6.4</v>
      </c>
      <c r="H89" s="327">
        <v>12983.300000000001</v>
      </c>
      <c r="I89" s="341"/>
      <c r="J89" s="322"/>
      <c r="K89" s="322"/>
      <c r="L89" s="322"/>
      <c r="M89" s="322"/>
      <c r="N89" s="322"/>
      <c r="O89" s="322"/>
      <c r="P89" s="322"/>
    </row>
    <row r="90" spans="1:16">
      <c r="A90" s="328" t="s">
        <v>296</v>
      </c>
      <c r="B90" s="329">
        <v>12.1</v>
      </c>
      <c r="C90" s="329">
        <v>305.3</v>
      </c>
      <c r="D90" s="329">
        <v>0</v>
      </c>
      <c r="E90" s="329">
        <v>161.69999999999999</v>
      </c>
      <c r="F90" s="329">
        <v>192.8</v>
      </c>
      <c r="G90" s="329">
        <v>0.3</v>
      </c>
      <c r="H90" s="327">
        <v>672.2</v>
      </c>
      <c r="I90" s="341"/>
      <c r="J90" s="322"/>
      <c r="K90" s="322"/>
      <c r="L90" s="322"/>
      <c r="M90" s="322"/>
      <c r="N90" s="322"/>
      <c r="O90" s="322"/>
      <c r="P90" s="322"/>
    </row>
    <row r="91" spans="1:16">
      <c r="A91" s="328" t="s">
        <v>297</v>
      </c>
      <c r="B91" s="329">
        <v>0</v>
      </c>
      <c r="C91" s="329">
        <v>285.3</v>
      </c>
      <c r="D91" s="329">
        <v>318.8</v>
      </c>
      <c r="E91" s="329">
        <v>186.7</v>
      </c>
      <c r="F91" s="329">
        <v>1660.3</v>
      </c>
      <c r="G91" s="329">
        <v>1.1000000000000001</v>
      </c>
      <c r="H91" s="327">
        <v>2452.1999999999998</v>
      </c>
      <c r="I91" s="341"/>
      <c r="J91" s="322"/>
      <c r="K91" s="322"/>
      <c r="L91" s="322"/>
      <c r="M91" s="322"/>
      <c r="N91" s="322"/>
      <c r="O91" s="322"/>
      <c r="P91" s="322"/>
    </row>
    <row r="94" spans="1:16" ht="14.65" customHeight="1">
      <c r="A94" s="325">
        <v>2010</v>
      </c>
      <c r="B94" s="474" t="s">
        <v>336</v>
      </c>
      <c r="C94" s="475"/>
      <c r="D94" s="475"/>
      <c r="E94" s="475"/>
      <c r="F94" s="475"/>
      <c r="G94" s="475"/>
      <c r="H94" s="476"/>
    </row>
    <row r="95" spans="1:16">
      <c r="A95" s="326" t="s">
        <v>292</v>
      </c>
      <c r="B95" s="327">
        <v>54.199999999999996</v>
      </c>
      <c r="C95" s="327">
        <v>16928</v>
      </c>
      <c r="D95" s="327">
        <v>825.4</v>
      </c>
      <c r="E95" s="327">
        <v>2183.1999999999998</v>
      </c>
      <c r="F95" s="327">
        <v>3860.05</v>
      </c>
      <c r="G95" s="327">
        <v>147.94999999999999</v>
      </c>
      <c r="H95" s="327">
        <v>23998.800000000003</v>
      </c>
      <c r="I95" s="337"/>
      <c r="J95" s="322"/>
      <c r="K95" s="322"/>
      <c r="L95" s="322"/>
      <c r="M95" s="322"/>
      <c r="N95" s="322"/>
      <c r="O95" s="322"/>
      <c r="P95" s="322"/>
    </row>
    <row r="96" spans="1:16">
      <c r="A96" s="328" t="s">
        <v>293</v>
      </c>
      <c r="B96" s="329">
        <v>0</v>
      </c>
      <c r="C96" s="329">
        <v>993.7</v>
      </c>
      <c r="D96" s="329">
        <v>33.700000000000003</v>
      </c>
      <c r="E96" s="329">
        <v>13.6</v>
      </c>
      <c r="F96" s="329">
        <v>215.55</v>
      </c>
      <c r="G96" s="329">
        <v>111.35</v>
      </c>
      <c r="H96" s="327">
        <v>1367.8999999999999</v>
      </c>
      <c r="I96" s="337"/>
      <c r="J96" s="322"/>
      <c r="K96" s="322"/>
      <c r="L96" s="322"/>
      <c r="M96" s="322"/>
      <c r="N96" s="322"/>
      <c r="O96" s="322"/>
      <c r="P96" s="322"/>
    </row>
    <row r="97" spans="1:16">
      <c r="A97" s="328" t="s">
        <v>294</v>
      </c>
      <c r="B97" s="329">
        <v>0</v>
      </c>
      <c r="C97" s="329">
        <v>936.7</v>
      </c>
      <c r="D97" s="329">
        <v>0.1</v>
      </c>
      <c r="E97" s="329">
        <v>165.6</v>
      </c>
      <c r="F97" s="329">
        <v>0</v>
      </c>
      <c r="G97" s="329">
        <v>0.4</v>
      </c>
      <c r="H97" s="327">
        <v>1102.8000000000002</v>
      </c>
      <c r="I97" s="337"/>
      <c r="J97" s="322"/>
      <c r="K97" s="322"/>
      <c r="L97" s="322"/>
      <c r="M97" s="322"/>
      <c r="N97" s="322"/>
      <c r="O97" s="322"/>
      <c r="P97" s="322"/>
    </row>
    <row r="98" spans="1:16">
      <c r="A98" s="328" t="s">
        <v>295</v>
      </c>
      <c r="B98" s="329">
        <v>37.799999999999997</v>
      </c>
      <c r="C98" s="329">
        <v>14161.6</v>
      </c>
      <c r="D98" s="329">
        <v>757.6</v>
      </c>
      <c r="E98" s="329">
        <v>653</v>
      </c>
      <c r="F98" s="329">
        <v>2164.9</v>
      </c>
      <c r="G98" s="329">
        <v>0.6</v>
      </c>
      <c r="H98" s="327">
        <v>17775.5</v>
      </c>
      <c r="I98" s="337"/>
      <c r="J98" s="322"/>
      <c r="K98" s="322"/>
      <c r="L98" s="322"/>
      <c r="M98" s="322"/>
      <c r="N98" s="322"/>
      <c r="O98" s="322"/>
      <c r="P98" s="322"/>
    </row>
    <row r="99" spans="1:16">
      <c r="A99" s="328" t="s">
        <v>296</v>
      </c>
      <c r="B99" s="329">
        <v>16.399999999999999</v>
      </c>
      <c r="C99" s="329">
        <v>559.1</v>
      </c>
      <c r="D99" s="329">
        <v>0</v>
      </c>
      <c r="E99" s="329">
        <v>359.2</v>
      </c>
      <c r="F99" s="329">
        <v>195.8</v>
      </c>
      <c r="G99" s="329">
        <v>4.5</v>
      </c>
      <c r="H99" s="327">
        <v>1135</v>
      </c>
      <c r="I99" s="337"/>
      <c r="J99" s="322"/>
      <c r="K99" s="322"/>
      <c r="L99" s="322"/>
      <c r="M99" s="322"/>
      <c r="N99" s="322"/>
      <c r="O99" s="322"/>
      <c r="P99" s="322"/>
    </row>
    <row r="100" spans="1:16">
      <c r="A100" s="328" t="s">
        <v>297</v>
      </c>
      <c r="B100" s="329">
        <v>0</v>
      </c>
      <c r="C100" s="329">
        <v>276.89999999999998</v>
      </c>
      <c r="D100" s="329">
        <v>34</v>
      </c>
      <c r="E100" s="329">
        <v>991.8</v>
      </c>
      <c r="F100" s="329">
        <v>1283.8</v>
      </c>
      <c r="G100" s="329">
        <v>31.1</v>
      </c>
      <c r="H100" s="327">
        <v>2617.6</v>
      </c>
      <c r="I100" s="337"/>
      <c r="J100" s="322"/>
      <c r="K100" s="322"/>
      <c r="L100" s="322"/>
      <c r="M100" s="322"/>
      <c r="N100" s="322"/>
      <c r="O100" s="322"/>
      <c r="P100" s="322"/>
    </row>
    <row r="103" spans="1:16" ht="14.65" customHeight="1">
      <c r="A103" s="325">
        <v>2005</v>
      </c>
      <c r="B103" s="474" t="s">
        <v>336</v>
      </c>
      <c r="C103" s="475"/>
      <c r="D103" s="475"/>
      <c r="E103" s="475"/>
      <c r="F103" s="475"/>
      <c r="G103" s="475"/>
      <c r="H103" s="476"/>
    </row>
    <row r="104" spans="1:16">
      <c r="A104" s="326" t="s">
        <v>292</v>
      </c>
      <c r="B104" s="327">
        <v>168.7</v>
      </c>
      <c r="C104" s="327">
        <v>14285.640000000001</v>
      </c>
      <c r="D104" s="327">
        <v>840.04</v>
      </c>
      <c r="E104" s="327">
        <v>2958.91</v>
      </c>
      <c r="F104" s="327">
        <v>2879.51</v>
      </c>
      <c r="G104" s="327">
        <v>72.8</v>
      </c>
      <c r="H104" s="327">
        <v>21205.600000000002</v>
      </c>
      <c r="J104" s="322"/>
      <c r="K104" s="322"/>
      <c r="L104" s="322"/>
      <c r="M104" s="322"/>
      <c r="N104" s="322"/>
      <c r="O104" s="322"/>
      <c r="P104" s="322"/>
    </row>
    <row r="105" spans="1:16">
      <c r="A105" s="328" t="s">
        <v>293</v>
      </c>
      <c r="B105" s="329">
        <v>0</v>
      </c>
      <c r="C105" s="329">
        <v>422.2</v>
      </c>
      <c r="D105" s="329">
        <v>34.799999999999997</v>
      </c>
      <c r="E105" s="329">
        <v>19.600000000000001</v>
      </c>
      <c r="F105" s="329">
        <v>35</v>
      </c>
      <c r="G105" s="329">
        <v>30.4</v>
      </c>
      <c r="H105" s="327">
        <v>542</v>
      </c>
      <c r="J105" s="322"/>
      <c r="K105" s="322"/>
      <c r="L105" s="322"/>
      <c r="M105" s="322"/>
      <c r="N105" s="322"/>
      <c r="O105" s="322"/>
      <c r="P105" s="322"/>
    </row>
    <row r="106" spans="1:16">
      <c r="A106" s="328" t="s">
        <v>294</v>
      </c>
      <c r="B106" s="329">
        <v>0</v>
      </c>
      <c r="C106" s="329">
        <v>1509.5</v>
      </c>
      <c r="D106" s="329">
        <v>0</v>
      </c>
      <c r="E106" s="329">
        <v>175.1</v>
      </c>
      <c r="F106" s="329">
        <v>7.4</v>
      </c>
      <c r="G106" s="329">
        <v>0.2</v>
      </c>
      <c r="H106" s="327">
        <v>1692.2</v>
      </c>
      <c r="J106" s="322"/>
      <c r="K106" s="322"/>
      <c r="L106" s="322"/>
      <c r="M106" s="322"/>
      <c r="N106" s="322"/>
      <c r="O106" s="322"/>
      <c r="P106" s="322"/>
    </row>
    <row r="107" spans="1:16">
      <c r="A107" s="328" t="s">
        <v>295</v>
      </c>
      <c r="B107" s="329">
        <v>0</v>
      </c>
      <c r="C107" s="329">
        <v>10735.94</v>
      </c>
      <c r="D107" s="329">
        <v>716.34</v>
      </c>
      <c r="E107" s="329">
        <v>596.21</v>
      </c>
      <c r="F107" s="329">
        <v>1579.61</v>
      </c>
      <c r="G107" s="329">
        <v>0.7</v>
      </c>
      <c r="H107" s="327">
        <v>13628.800000000003</v>
      </c>
      <c r="J107" s="322"/>
      <c r="K107" s="322"/>
      <c r="L107" s="322"/>
      <c r="M107" s="322"/>
      <c r="N107" s="322"/>
      <c r="O107" s="322"/>
      <c r="P107" s="322"/>
    </row>
    <row r="108" spans="1:16">
      <c r="A108" s="328" t="s">
        <v>296</v>
      </c>
      <c r="B108" s="329">
        <v>168.7</v>
      </c>
      <c r="C108" s="329">
        <v>1187.4000000000001</v>
      </c>
      <c r="D108" s="329">
        <v>2.6</v>
      </c>
      <c r="E108" s="329">
        <v>629.5</v>
      </c>
      <c r="F108" s="329">
        <v>377</v>
      </c>
      <c r="G108" s="329">
        <v>8.9</v>
      </c>
      <c r="H108" s="327">
        <v>2374.1</v>
      </c>
      <c r="J108" s="322"/>
      <c r="K108" s="322"/>
      <c r="L108" s="322"/>
      <c r="M108" s="322"/>
      <c r="N108" s="322"/>
      <c r="O108" s="322"/>
      <c r="P108" s="322"/>
    </row>
    <row r="109" spans="1:16">
      <c r="A109" s="328" t="s">
        <v>297</v>
      </c>
      <c r="B109" s="329">
        <v>0</v>
      </c>
      <c r="C109" s="329">
        <v>430.6</v>
      </c>
      <c r="D109" s="329">
        <v>86.3</v>
      </c>
      <c r="E109" s="329">
        <v>1538.5</v>
      </c>
      <c r="F109" s="329">
        <v>880.5</v>
      </c>
      <c r="G109" s="329">
        <v>32.6</v>
      </c>
      <c r="H109" s="327">
        <v>2968.5</v>
      </c>
      <c r="J109" s="322"/>
      <c r="K109" s="322"/>
      <c r="L109" s="322"/>
      <c r="M109" s="322"/>
      <c r="N109" s="322"/>
      <c r="O109" s="322"/>
      <c r="P109" s="322"/>
    </row>
  </sheetData>
  <mergeCells count="18">
    <mergeCell ref="B27:H27"/>
    <mergeCell ref="A2:H2"/>
    <mergeCell ref="B3:H3"/>
    <mergeCell ref="B5:H5"/>
    <mergeCell ref="B15:H15"/>
    <mergeCell ref="B17:H17"/>
    <mergeCell ref="B103:H103"/>
    <mergeCell ref="B29:H29"/>
    <mergeCell ref="B39:H39"/>
    <mergeCell ref="B41:H41"/>
    <mergeCell ref="B51:H51"/>
    <mergeCell ref="B53:H53"/>
    <mergeCell ref="B63:H63"/>
    <mergeCell ref="B65:H65"/>
    <mergeCell ref="B74:H74"/>
    <mergeCell ref="B76:H76"/>
    <mergeCell ref="B85:H85"/>
    <mergeCell ref="B94:H94"/>
  </mergeCells>
  <hyperlinks>
    <hyperlink ref="A1" location="Indice!A1" display="Torna indietro" xr:uid="{6840E91A-E1ED-4409-ABA3-3A60E9C34176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B2570-69A5-4745-A4FE-A5787612A0E4}">
  <dimension ref="A1:I109"/>
  <sheetViews>
    <sheetView zoomScaleNormal="100" workbookViewId="0">
      <selection activeCell="E16" sqref="E16"/>
    </sheetView>
  </sheetViews>
  <sheetFormatPr defaultRowHeight="14.5"/>
  <cols>
    <col min="1" max="1" width="41.26953125" customWidth="1"/>
    <col min="2" max="8" width="10.7265625" customWidth="1"/>
    <col min="10" max="10" width="9.7265625" bestFit="1" customWidth="1"/>
    <col min="11" max="13" width="9.26953125" bestFit="1" customWidth="1"/>
  </cols>
  <sheetData>
    <row r="1" spans="1:8" ht="15.5">
      <c r="A1" s="133" t="s">
        <v>30</v>
      </c>
    </row>
    <row r="2" spans="1:8" ht="36" customHeight="1">
      <c r="A2" s="466" t="s">
        <v>338</v>
      </c>
      <c r="B2" s="466"/>
      <c r="C2" s="466"/>
      <c r="D2" s="466"/>
      <c r="E2" s="466"/>
      <c r="F2" s="466"/>
      <c r="G2" s="466"/>
      <c r="H2" s="466"/>
    </row>
    <row r="3" spans="1:8">
      <c r="B3" s="473" t="s">
        <v>195</v>
      </c>
      <c r="C3" s="473"/>
      <c r="D3" s="473"/>
      <c r="E3" s="473"/>
      <c r="F3" s="473"/>
      <c r="G3" s="473"/>
      <c r="H3" s="473"/>
    </row>
    <row r="4" spans="1:8" ht="29">
      <c r="B4" s="324" t="s">
        <v>34</v>
      </c>
      <c r="C4" s="324" t="s">
        <v>252</v>
      </c>
      <c r="D4" s="324" t="s">
        <v>39</v>
      </c>
      <c r="E4" s="324" t="s">
        <v>85</v>
      </c>
      <c r="F4" s="324" t="s">
        <v>282</v>
      </c>
      <c r="G4" s="324" t="s">
        <v>283</v>
      </c>
      <c r="H4" s="324" t="s">
        <v>118</v>
      </c>
    </row>
    <row r="5" spans="1:8">
      <c r="A5" s="325">
        <v>2022</v>
      </c>
      <c r="B5" s="474" t="s">
        <v>336</v>
      </c>
      <c r="C5" s="475"/>
      <c r="D5" s="475"/>
      <c r="E5" s="475"/>
      <c r="F5" s="475"/>
      <c r="G5" s="475"/>
      <c r="H5" s="476"/>
    </row>
    <row r="6" spans="1:8">
      <c r="A6" s="326" t="s">
        <v>292</v>
      </c>
      <c r="B6" s="327">
        <v>0</v>
      </c>
      <c r="C6" s="327">
        <v>3184.9699059393597</v>
      </c>
      <c r="D6" s="327">
        <v>50.068787626439999</v>
      </c>
      <c r="E6" s="327">
        <v>485.10748073303995</v>
      </c>
      <c r="F6" s="327">
        <v>862.36457451803983</v>
      </c>
      <c r="G6" s="327">
        <v>283.27601036459993</v>
      </c>
      <c r="H6" s="327">
        <v>4865.7867591814793</v>
      </c>
    </row>
    <row r="7" spans="1:8">
      <c r="A7" s="328" t="s">
        <v>293</v>
      </c>
      <c r="B7" s="329">
        <v>0</v>
      </c>
      <c r="C7" s="329">
        <v>765.56319874979999</v>
      </c>
      <c r="D7" s="329">
        <v>7.5580395541199996</v>
      </c>
      <c r="E7" s="329">
        <v>1.4187446261999999</v>
      </c>
      <c r="F7" s="329">
        <v>145.14187448639998</v>
      </c>
      <c r="G7" s="329">
        <v>281.25537407879995</v>
      </c>
      <c r="H7" s="327">
        <v>1200.9372314953198</v>
      </c>
    </row>
    <row r="8" spans="1:8">
      <c r="A8" s="328" t="s">
        <v>294</v>
      </c>
      <c r="B8" s="329">
        <v>0</v>
      </c>
      <c r="C8" s="329">
        <v>758.1943251458398</v>
      </c>
      <c r="D8" s="329">
        <v>0</v>
      </c>
      <c r="E8" s="329">
        <v>80.834049884280006</v>
      </c>
      <c r="F8" s="329">
        <v>5.8555460026799988</v>
      </c>
      <c r="G8" s="329">
        <v>0.34393809119999996</v>
      </c>
      <c r="H8" s="327">
        <v>845.22785912399979</v>
      </c>
    </row>
    <row r="9" spans="1:8">
      <c r="A9" s="328" t="s">
        <v>295</v>
      </c>
      <c r="B9" s="329">
        <v>0</v>
      </c>
      <c r="C9" s="329">
        <v>1465.72656945792</v>
      </c>
      <c r="D9" s="329">
        <v>31.530524510759996</v>
      </c>
      <c r="E9" s="329">
        <v>246.41444544024</v>
      </c>
      <c r="F9" s="329">
        <v>285.54600176651996</v>
      </c>
      <c r="G9" s="329">
        <v>1.3499570079599998</v>
      </c>
      <c r="H9" s="327">
        <v>2030.5674981834002</v>
      </c>
    </row>
    <row r="10" spans="1:8">
      <c r="A10" s="328" t="s">
        <v>296</v>
      </c>
      <c r="B10" s="329">
        <v>0</v>
      </c>
      <c r="C10" s="329">
        <v>126.13069649532</v>
      </c>
      <c r="D10" s="329">
        <v>0</v>
      </c>
      <c r="E10" s="329">
        <v>88.271711106479984</v>
      </c>
      <c r="F10" s="329">
        <v>105.03869305247999</v>
      </c>
      <c r="G10" s="329">
        <v>0</v>
      </c>
      <c r="H10" s="327">
        <v>319.44110065427998</v>
      </c>
    </row>
    <row r="11" spans="1:8">
      <c r="A11" s="328" t="s">
        <v>297</v>
      </c>
      <c r="B11" s="329">
        <v>0</v>
      </c>
      <c r="C11" s="329">
        <v>69.337919185919986</v>
      </c>
      <c r="D11" s="329">
        <v>10.980223561560001</v>
      </c>
      <c r="E11" s="329">
        <v>68.168529675839991</v>
      </c>
      <c r="F11" s="329">
        <v>320.78245920995994</v>
      </c>
      <c r="G11" s="329">
        <v>0.32674118663999996</v>
      </c>
      <c r="H11" s="327">
        <v>469.59587281991992</v>
      </c>
    </row>
    <row r="12" spans="1:8">
      <c r="A12" s="328" t="s">
        <v>298</v>
      </c>
      <c r="B12" s="329">
        <v>0</v>
      </c>
      <c r="C12" s="329">
        <v>1.719690456E-2</v>
      </c>
      <c r="D12" s="329">
        <v>0</v>
      </c>
      <c r="E12" s="329">
        <v>0</v>
      </c>
      <c r="F12" s="329">
        <v>0</v>
      </c>
      <c r="G12" s="329">
        <v>0</v>
      </c>
      <c r="H12" s="327">
        <v>1.719690456E-2</v>
      </c>
    </row>
    <row r="13" spans="1:8">
      <c r="A13" s="326" t="s">
        <v>339</v>
      </c>
      <c r="B13" s="395" t="s">
        <v>370</v>
      </c>
      <c r="C13" s="395">
        <v>0.89340288964507752</v>
      </c>
      <c r="D13" s="395">
        <v>0.90021843800471402</v>
      </c>
      <c r="E13" s="395">
        <v>0.89245470751235767</v>
      </c>
      <c r="F13" s="395">
        <v>0.8630113610086021</v>
      </c>
      <c r="G13" s="395">
        <v>0.89472657081806117</v>
      </c>
      <c r="H13" s="395">
        <v>0.88791277262598844</v>
      </c>
    </row>
    <row r="14" spans="1:8" ht="15.5">
      <c r="A14" s="301"/>
      <c r="B14" s="301"/>
      <c r="C14" s="301"/>
      <c r="D14" s="301"/>
      <c r="E14" s="301"/>
      <c r="F14" s="301"/>
      <c r="G14" s="301"/>
      <c r="H14" s="301"/>
    </row>
    <row r="15" spans="1:8">
      <c r="B15" s="473" t="s">
        <v>195</v>
      </c>
      <c r="C15" s="473"/>
      <c r="D15" s="473"/>
      <c r="E15" s="473"/>
      <c r="F15" s="473"/>
      <c r="G15" s="473"/>
      <c r="H15" s="473"/>
    </row>
    <row r="16" spans="1:8" ht="29">
      <c r="B16" s="324" t="s">
        <v>34</v>
      </c>
      <c r="C16" s="324" t="s">
        <v>252</v>
      </c>
      <c r="D16" s="324" t="s">
        <v>39</v>
      </c>
      <c r="E16" s="324" t="s">
        <v>85</v>
      </c>
      <c r="F16" s="324" t="s">
        <v>282</v>
      </c>
      <c r="G16" s="324" t="s">
        <v>283</v>
      </c>
      <c r="H16" s="324" t="s">
        <v>118</v>
      </c>
    </row>
    <row r="17" spans="1:8">
      <c r="A17" s="325">
        <v>2021</v>
      </c>
      <c r="B17" s="474" t="s">
        <v>336</v>
      </c>
      <c r="C17" s="475"/>
      <c r="D17" s="475"/>
      <c r="E17" s="475"/>
      <c r="F17" s="475"/>
      <c r="G17" s="475"/>
      <c r="H17" s="476"/>
    </row>
    <row r="18" spans="1:8">
      <c r="A18" s="326" t="s">
        <v>292</v>
      </c>
      <c r="B18" s="327">
        <v>0</v>
      </c>
      <c r="C18" s="327">
        <v>3465.3946695279119</v>
      </c>
      <c r="D18" s="327">
        <v>39.088564064879996</v>
      </c>
      <c r="E18" s="327">
        <v>417.54600178816798</v>
      </c>
      <c r="F18" s="327">
        <v>746.59931224625984</v>
      </c>
      <c r="G18" s="327">
        <v>291.05760967800001</v>
      </c>
      <c r="H18" s="327">
        <v>4959.6861573052192</v>
      </c>
    </row>
    <row r="19" spans="1:8">
      <c r="A19" s="328" t="s">
        <v>293</v>
      </c>
      <c r="B19" s="329">
        <v>0</v>
      </c>
      <c r="C19" s="329">
        <v>810.61049024471993</v>
      </c>
      <c r="D19" s="329">
        <v>7.4892519358799987</v>
      </c>
      <c r="E19" s="329">
        <v>1.6079105763599999</v>
      </c>
      <c r="F19" s="329">
        <v>172.61392952099999</v>
      </c>
      <c r="G19" s="329">
        <v>289.20034398552002</v>
      </c>
      <c r="H19" s="327">
        <v>1281.5219262634801</v>
      </c>
    </row>
    <row r="20" spans="1:8">
      <c r="A20" s="328" t="s">
        <v>294</v>
      </c>
      <c r="B20" s="329">
        <v>0</v>
      </c>
      <c r="C20" s="329">
        <v>798.601891790472</v>
      </c>
      <c r="D20" s="329">
        <v>0</v>
      </c>
      <c r="E20" s="329">
        <v>50.80051591546799</v>
      </c>
      <c r="F20" s="329">
        <v>7.3860705085199996</v>
      </c>
      <c r="G20" s="329">
        <v>0.46431642311999999</v>
      </c>
      <c r="H20" s="327">
        <v>857.25279463757988</v>
      </c>
    </row>
    <row r="21" spans="1:8">
      <c r="A21" s="328" t="s">
        <v>295</v>
      </c>
      <c r="B21" s="329">
        <v>0</v>
      </c>
      <c r="C21" s="329">
        <v>1646.3456580515999</v>
      </c>
      <c r="D21" s="329">
        <v>28.81341359028</v>
      </c>
      <c r="E21" s="329">
        <v>195.42562341984001</v>
      </c>
      <c r="F21" s="329">
        <v>126.69819434579999</v>
      </c>
      <c r="G21" s="329">
        <v>1.2811693897200001</v>
      </c>
      <c r="H21" s="327">
        <v>1998.56405879724</v>
      </c>
    </row>
    <row r="22" spans="1:8">
      <c r="A22" s="328" t="s">
        <v>296</v>
      </c>
      <c r="B22" s="329">
        <v>0</v>
      </c>
      <c r="C22" s="329">
        <v>136.51762684955997</v>
      </c>
      <c r="D22" s="329">
        <v>0</v>
      </c>
      <c r="E22" s="329">
        <v>88.615649197679986</v>
      </c>
      <c r="F22" s="329">
        <v>109.69045573596</v>
      </c>
      <c r="G22" s="329">
        <v>0</v>
      </c>
      <c r="H22" s="327">
        <v>334.82373178319995</v>
      </c>
    </row>
    <row r="23" spans="1:8">
      <c r="A23" s="328" t="s">
        <v>297</v>
      </c>
      <c r="B23" s="329">
        <v>0</v>
      </c>
      <c r="C23" s="329">
        <v>73.301805686999998</v>
      </c>
      <c r="D23" s="329">
        <v>2.7858985387199997</v>
      </c>
      <c r="E23" s="329">
        <v>81.096302678819995</v>
      </c>
      <c r="F23" s="329">
        <v>330.21066213497994</v>
      </c>
      <c r="G23" s="329">
        <v>0.11177987964</v>
      </c>
      <c r="H23" s="327">
        <v>487.50644891915994</v>
      </c>
    </row>
    <row r="24" spans="1:8">
      <c r="A24" s="328" t="s">
        <v>298</v>
      </c>
      <c r="B24" s="329">
        <v>0</v>
      </c>
      <c r="C24" s="329">
        <v>1.719690456E-2</v>
      </c>
      <c r="D24" s="329">
        <v>0</v>
      </c>
      <c r="E24" s="329">
        <v>0</v>
      </c>
      <c r="F24" s="329">
        <v>0</v>
      </c>
      <c r="G24" s="329">
        <v>0</v>
      </c>
      <c r="H24" s="327">
        <v>1.719690456E-2</v>
      </c>
    </row>
    <row r="25" spans="1:8">
      <c r="A25" s="326" t="s">
        <v>339</v>
      </c>
      <c r="B25" s="395" t="s">
        <v>370</v>
      </c>
      <c r="C25" s="395">
        <v>0.8992282301551221</v>
      </c>
      <c r="D25" s="395">
        <v>0.90000240556537914</v>
      </c>
      <c r="E25" s="395">
        <v>0.89765258399818271</v>
      </c>
      <c r="F25" s="395">
        <v>0.86344285519558106</v>
      </c>
      <c r="G25" s="395">
        <v>0.89486575086087805</v>
      </c>
      <c r="H25" s="395">
        <v>0.89327371615208595</v>
      </c>
    </row>
    <row r="26" spans="1:8" ht="15.5">
      <c r="A26" s="301"/>
      <c r="B26" s="301"/>
      <c r="C26" s="301"/>
      <c r="D26" s="301"/>
      <c r="E26" s="301"/>
      <c r="F26" s="301"/>
      <c r="G26" s="301"/>
      <c r="H26" s="301"/>
    </row>
    <row r="27" spans="1:8">
      <c r="B27" s="473" t="s">
        <v>195</v>
      </c>
      <c r="C27" s="473"/>
      <c r="D27" s="473"/>
      <c r="E27" s="473"/>
      <c r="F27" s="473"/>
      <c r="G27" s="473"/>
      <c r="H27" s="473"/>
    </row>
    <row r="28" spans="1:8" ht="29">
      <c r="B28" s="324" t="s">
        <v>34</v>
      </c>
      <c r="C28" s="324" t="s">
        <v>252</v>
      </c>
      <c r="D28" s="324" t="s">
        <v>39</v>
      </c>
      <c r="E28" s="324" t="s">
        <v>85</v>
      </c>
      <c r="F28" s="324" t="s">
        <v>282</v>
      </c>
      <c r="G28" s="324" t="s">
        <v>283</v>
      </c>
      <c r="H28" s="324" t="s">
        <v>118</v>
      </c>
    </row>
    <row r="29" spans="1:8">
      <c r="A29" s="325">
        <v>2020</v>
      </c>
      <c r="B29" s="474" t="s">
        <v>336</v>
      </c>
      <c r="C29" s="475"/>
      <c r="D29" s="475"/>
      <c r="E29" s="475"/>
      <c r="F29" s="475"/>
      <c r="G29" s="475"/>
      <c r="H29" s="476"/>
    </row>
    <row r="30" spans="1:8">
      <c r="A30" s="326" t="s">
        <v>292</v>
      </c>
      <c r="B30" s="327">
        <v>22.42</v>
      </c>
      <c r="C30" s="327">
        <v>3247.62</v>
      </c>
      <c r="D30" s="327">
        <v>71.2</v>
      </c>
      <c r="E30" s="327">
        <v>435.3</v>
      </c>
      <c r="F30" s="327">
        <v>1047.8200000000002</v>
      </c>
      <c r="G30" s="327">
        <v>274.30099999999999</v>
      </c>
      <c r="H30" s="327">
        <v>5098.661000000001</v>
      </c>
    </row>
    <row r="31" spans="1:8">
      <c r="A31" s="328" t="s">
        <v>293</v>
      </c>
      <c r="B31" s="329">
        <v>0</v>
      </c>
      <c r="C31" s="329">
        <v>674.1</v>
      </c>
      <c r="D31" s="329">
        <v>8.1</v>
      </c>
      <c r="E31" s="329">
        <v>3.1</v>
      </c>
      <c r="F31" s="329">
        <v>203.7</v>
      </c>
      <c r="G31" s="329">
        <v>272.7</v>
      </c>
      <c r="H31" s="327">
        <v>1161.7</v>
      </c>
    </row>
    <row r="32" spans="1:8">
      <c r="A32" s="328" t="s">
        <v>294</v>
      </c>
      <c r="B32" s="329">
        <v>0</v>
      </c>
      <c r="C32" s="329">
        <v>547.6</v>
      </c>
      <c r="D32" s="329">
        <v>0</v>
      </c>
      <c r="E32" s="329">
        <v>76.5</v>
      </c>
      <c r="F32" s="329">
        <v>8.6999999999999993</v>
      </c>
      <c r="G32" s="329">
        <v>0.3</v>
      </c>
      <c r="H32" s="327">
        <v>633.1</v>
      </c>
    </row>
    <row r="33" spans="1:8">
      <c r="A33" s="328" t="s">
        <v>295</v>
      </c>
      <c r="B33" s="329">
        <v>0</v>
      </c>
      <c r="C33" s="329">
        <v>1800.3</v>
      </c>
      <c r="D33" s="329">
        <v>38.299999999999997</v>
      </c>
      <c r="E33" s="329">
        <v>221.6</v>
      </c>
      <c r="F33" s="329">
        <v>204.2</v>
      </c>
      <c r="G33" s="329">
        <v>1.2</v>
      </c>
      <c r="H33" s="327">
        <v>2265.5999999999995</v>
      </c>
    </row>
    <row r="34" spans="1:8">
      <c r="A34" s="328" t="s">
        <v>296</v>
      </c>
      <c r="B34" s="329">
        <v>0</v>
      </c>
      <c r="C34" s="329">
        <v>146.1</v>
      </c>
      <c r="D34" s="329">
        <v>0</v>
      </c>
      <c r="E34" s="329">
        <v>54.1</v>
      </c>
      <c r="F34" s="329">
        <v>106.9</v>
      </c>
      <c r="G34" s="329">
        <v>1E-3</v>
      </c>
      <c r="H34" s="327">
        <v>307.101</v>
      </c>
    </row>
    <row r="35" spans="1:8">
      <c r="A35" s="328" t="s">
        <v>297</v>
      </c>
      <c r="B35" s="329">
        <v>22.42</v>
      </c>
      <c r="C35" s="329">
        <v>79.52</v>
      </c>
      <c r="D35" s="329">
        <v>24.8</v>
      </c>
      <c r="E35" s="329">
        <v>80</v>
      </c>
      <c r="F35" s="329">
        <v>524.32000000000005</v>
      </c>
      <c r="G35" s="329">
        <v>0.1</v>
      </c>
      <c r="H35" s="327">
        <v>731.16000000000008</v>
      </c>
    </row>
    <row r="36" spans="1:8">
      <c r="A36" s="328" t="s">
        <v>298</v>
      </c>
      <c r="B36" s="329">
        <v>0</v>
      </c>
      <c r="C36" s="329">
        <v>0</v>
      </c>
      <c r="D36" s="329">
        <v>0</v>
      </c>
      <c r="E36" s="329">
        <v>0</v>
      </c>
      <c r="F36" s="329">
        <v>0</v>
      </c>
      <c r="G36" s="329">
        <v>0</v>
      </c>
      <c r="H36" s="327">
        <v>0</v>
      </c>
    </row>
    <row r="37" spans="1:8">
      <c r="A37" s="326" t="s">
        <v>339</v>
      </c>
      <c r="B37" s="395">
        <v>0.89911069817338929</v>
      </c>
      <c r="C37" s="395">
        <v>0.89373861605037974</v>
      </c>
      <c r="D37" s="395">
        <v>0.89964961669092103</v>
      </c>
      <c r="E37" s="395">
        <v>0.89982334448705414</v>
      </c>
      <c r="F37" s="395">
        <v>0.87112498706734653</v>
      </c>
      <c r="G37" s="395">
        <v>0.89202660294330882</v>
      </c>
      <c r="H37" s="395">
        <v>0.88951985861246341</v>
      </c>
    </row>
    <row r="38" spans="1:8" ht="15.5">
      <c r="A38" s="301"/>
      <c r="B38" s="301"/>
      <c r="C38" s="301"/>
      <c r="D38" s="301"/>
      <c r="E38" s="301"/>
      <c r="F38" s="301"/>
      <c r="G38" s="301"/>
      <c r="H38" s="301"/>
    </row>
    <row r="39" spans="1:8">
      <c r="B39" s="473" t="s">
        <v>195</v>
      </c>
      <c r="C39" s="473"/>
      <c r="D39" s="473"/>
      <c r="E39" s="473"/>
      <c r="F39" s="473"/>
      <c r="G39" s="473"/>
      <c r="H39" s="473"/>
    </row>
    <row r="40" spans="1:8" ht="29">
      <c r="B40" s="324" t="s">
        <v>34</v>
      </c>
      <c r="C40" s="324" t="s">
        <v>252</v>
      </c>
      <c r="D40" s="324" t="s">
        <v>39</v>
      </c>
      <c r="E40" s="324" t="s">
        <v>85</v>
      </c>
      <c r="F40" s="324" t="s">
        <v>282</v>
      </c>
      <c r="G40" s="324" t="s">
        <v>283</v>
      </c>
      <c r="H40" s="324" t="s">
        <v>118</v>
      </c>
    </row>
    <row r="41" spans="1:8">
      <c r="A41" s="325">
        <v>2019</v>
      </c>
      <c r="B41" s="474" t="s">
        <v>336</v>
      </c>
      <c r="C41" s="475"/>
      <c r="D41" s="475"/>
      <c r="E41" s="475"/>
      <c r="F41" s="475"/>
      <c r="G41" s="475"/>
      <c r="H41" s="476"/>
    </row>
    <row r="42" spans="1:8">
      <c r="A42" s="326" t="s">
        <v>292</v>
      </c>
      <c r="B42" s="327">
        <v>45.4</v>
      </c>
      <c r="C42" s="327">
        <v>3313</v>
      </c>
      <c r="D42" s="327">
        <v>111.5</v>
      </c>
      <c r="E42" s="327">
        <v>425.3</v>
      </c>
      <c r="F42" s="327">
        <v>1010.2</v>
      </c>
      <c r="G42" s="327">
        <v>274.8</v>
      </c>
      <c r="H42" s="327">
        <v>5180.2000000000007</v>
      </c>
    </row>
    <row r="43" spans="1:8">
      <c r="A43" s="328" t="s">
        <v>293</v>
      </c>
      <c r="B43" s="329">
        <v>0</v>
      </c>
      <c r="C43" s="329">
        <v>698.5</v>
      </c>
      <c r="D43" s="329">
        <v>9.6999999999999993</v>
      </c>
      <c r="E43" s="329">
        <v>2</v>
      </c>
      <c r="F43" s="329">
        <v>200.9</v>
      </c>
      <c r="G43" s="329">
        <v>272.3</v>
      </c>
      <c r="H43" s="327">
        <v>1183.4000000000001</v>
      </c>
    </row>
    <row r="44" spans="1:8">
      <c r="A44" s="328" t="s">
        <v>294</v>
      </c>
      <c r="B44" s="329">
        <v>0</v>
      </c>
      <c r="C44" s="329">
        <v>556.1</v>
      </c>
      <c r="D44" s="329">
        <v>0</v>
      </c>
      <c r="E44" s="329">
        <v>58.8</v>
      </c>
      <c r="F44" s="329">
        <v>8.9</v>
      </c>
      <c r="G44" s="329">
        <v>0.4</v>
      </c>
      <c r="H44" s="327">
        <v>624.19999999999993</v>
      </c>
    </row>
    <row r="45" spans="1:8">
      <c r="A45" s="328" t="s">
        <v>295</v>
      </c>
      <c r="B45" s="329">
        <v>0</v>
      </c>
      <c r="C45" s="329">
        <v>1819.9</v>
      </c>
      <c r="D45" s="329">
        <v>75.5</v>
      </c>
      <c r="E45" s="329">
        <v>230.3</v>
      </c>
      <c r="F45" s="329">
        <v>133.69999999999999</v>
      </c>
      <c r="G45" s="329">
        <v>1.3</v>
      </c>
      <c r="H45" s="327">
        <v>2260.7000000000003</v>
      </c>
    </row>
    <row r="46" spans="1:8">
      <c r="A46" s="328" t="s">
        <v>296</v>
      </c>
      <c r="B46" s="329">
        <v>7.9</v>
      </c>
      <c r="C46" s="329">
        <v>177.2</v>
      </c>
      <c r="D46" s="329">
        <v>0</v>
      </c>
      <c r="E46" s="329">
        <v>72.8</v>
      </c>
      <c r="F46" s="329">
        <v>117.1</v>
      </c>
      <c r="G46" s="329">
        <v>0</v>
      </c>
      <c r="H46" s="327">
        <v>375</v>
      </c>
    </row>
    <row r="47" spans="1:8">
      <c r="A47" s="328" t="s">
        <v>297</v>
      </c>
      <c r="B47" s="329">
        <v>37.5</v>
      </c>
      <c r="C47" s="329">
        <v>61.3</v>
      </c>
      <c r="D47" s="329">
        <v>26.3</v>
      </c>
      <c r="E47" s="329">
        <v>61.4</v>
      </c>
      <c r="F47" s="329">
        <v>549.6</v>
      </c>
      <c r="G47" s="329">
        <v>0.8</v>
      </c>
      <c r="H47" s="327">
        <v>736.9</v>
      </c>
    </row>
    <row r="48" spans="1:8">
      <c r="A48" s="328" t="s">
        <v>298</v>
      </c>
      <c r="B48" s="329">
        <v>0</v>
      </c>
      <c r="C48" s="329">
        <v>0</v>
      </c>
      <c r="D48" s="329">
        <v>0</v>
      </c>
      <c r="E48" s="329">
        <v>0</v>
      </c>
      <c r="F48" s="329">
        <v>0</v>
      </c>
      <c r="G48" s="329">
        <v>0</v>
      </c>
      <c r="H48" s="327">
        <v>0</v>
      </c>
    </row>
    <row r="49" spans="1:8">
      <c r="A49" s="326" t="s">
        <v>339</v>
      </c>
      <c r="B49" s="395">
        <v>0.88924639086534818</v>
      </c>
      <c r="C49" s="395">
        <v>0.89249152355838512</v>
      </c>
      <c r="D49" s="395">
        <v>0.89911353685044948</v>
      </c>
      <c r="E49" s="395">
        <v>0.90018842439304414</v>
      </c>
      <c r="F49" s="395">
        <v>0.87253421385508578</v>
      </c>
      <c r="G49" s="395">
        <v>0.890375338858302</v>
      </c>
      <c r="H49" s="395">
        <v>0.88915008522762917</v>
      </c>
    </row>
    <row r="50" spans="1:8" ht="15.5">
      <c r="A50" s="301"/>
      <c r="B50" s="301"/>
      <c r="C50" s="301"/>
      <c r="D50" s="301"/>
      <c r="E50" s="301"/>
      <c r="F50" s="301"/>
      <c r="G50" s="301"/>
      <c r="H50" s="301"/>
    </row>
    <row r="51" spans="1:8">
      <c r="B51" s="473" t="s">
        <v>195</v>
      </c>
      <c r="C51" s="473"/>
      <c r="D51" s="473"/>
      <c r="E51" s="473"/>
      <c r="F51" s="473"/>
      <c r="G51" s="473"/>
      <c r="H51" s="473"/>
    </row>
    <row r="52" spans="1:8" ht="29">
      <c r="B52" s="324" t="s">
        <v>34</v>
      </c>
      <c r="C52" s="324" t="s">
        <v>252</v>
      </c>
      <c r="D52" s="324" t="s">
        <v>39</v>
      </c>
      <c r="E52" s="324" t="s">
        <v>85</v>
      </c>
      <c r="F52" s="324" t="s">
        <v>282</v>
      </c>
      <c r="G52" s="324" t="s">
        <v>283</v>
      </c>
      <c r="H52" s="324" t="s">
        <v>118</v>
      </c>
    </row>
    <row r="53" spans="1:8">
      <c r="A53" s="325">
        <v>2018</v>
      </c>
      <c r="B53" s="474" t="s">
        <v>336</v>
      </c>
      <c r="C53" s="475"/>
      <c r="D53" s="475"/>
      <c r="E53" s="475"/>
      <c r="F53" s="475"/>
      <c r="G53" s="475"/>
      <c r="H53" s="476"/>
    </row>
    <row r="54" spans="1:8">
      <c r="A54" s="326" t="s">
        <v>292</v>
      </c>
      <c r="B54" s="327">
        <v>46.4</v>
      </c>
      <c r="C54" s="327">
        <v>3281.8999999999996</v>
      </c>
      <c r="D54" s="327">
        <v>58.6</v>
      </c>
      <c r="E54" s="327">
        <v>430.7</v>
      </c>
      <c r="F54" s="327">
        <v>1095.0999999999999</v>
      </c>
      <c r="G54" s="327">
        <v>214</v>
      </c>
      <c r="H54" s="327">
        <v>5126.6999999999989</v>
      </c>
    </row>
    <row r="55" spans="1:8">
      <c r="A55" s="328" t="s">
        <v>293</v>
      </c>
      <c r="B55" s="329">
        <v>0</v>
      </c>
      <c r="C55" s="329">
        <v>671.9</v>
      </c>
      <c r="D55" s="329">
        <v>8.1999999999999993</v>
      </c>
      <c r="E55" s="329">
        <v>2.8</v>
      </c>
      <c r="F55" s="329">
        <v>214.1</v>
      </c>
      <c r="G55" s="329">
        <v>210.2</v>
      </c>
      <c r="H55" s="327">
        <v>1107.2</v>
      </c>
    </row>
    <row r="56" spans="1:8">
      <c r="A56" s="328" t="s">
        <v>294</v>
      </c>
      <c r="B56" s="329">
        <v>0</v>
      </c>
      <c r="C56" s="329">
        <v>521.4</v>
      </c>
      <c r="D56" s="329">
        <v>0</v>
      </c>
      <c r="E56" s="329">
        <v>46.3</v>
      </c>
      <c r="F56" s="329">
        <v>8.8000000000000007</v>
      </c>
      <c r="G56" s="329">
        <v>0.5</v>
      </c>
      <c r="H56" s="327">
        <v>576.99999999999989</v>
      </c>
    </row>
    <row r="57" spans="1:8">
      <c r="A57" s="328" t="s">
        <v>295</v>
      </c>
      <c r="B57" s="329">
        <v>37.4</v>
      </c>
      <c r="C57" s="329">
        <v>1861.6</v>
      </c>
      <c r="D57" s="329">
        <v>43.8</v>
      </c>
      <c r="E57" s="329">
        <v>236.8</v>
      </c>
      <c r="F57" s="329">
        <v>171.9</v>
      </c>
      <c r="G57" s="329">
        <v>1.4</v>
      </c>
      <c r="H57" s="327">
        <v>2352.9</v>
      </c>
    </row>
    <row r="58" spans="1:8">
      <c r="A58" s="328" t="s">
        <v>296</v>
      </c>
      <c r="B58" s="329">
        <v>9</v>
      </c>
      <c r="C58" s="329">
        <v>180.5</v>
      </c>
      <c r="D58" s="329">
        <v>0</v>
      </c>
      <c r="E58" s="329">
        <v>75.5</v>
      </c>
      <c r="F58" s="329">
        <v>100.4</v>
      </c>
      <c r="G58" s="329">
        <v>0</v>
      </c>
      <c r="H58" s="327">
        <v>365.4</v>
      </c>
    </row>
    <row r="59" spans="1:8">
      <c r="A59" s="328" t="s">
        <v>297</v>
      </c>
      <c r="B59" s="329">
        <v>0</v>
      </c>
      <c r="C59" s="329">
        <v>46.5</v>
      </c>
      <c r="D59" s="329">
        <v>6.6</v>
      </c>
      <c r="E59" s="329">
        <v>69.3</v>
      </c>
      <c r="F59" s="329">
        <v>599.9</v>
      </c>
      <c r="G59" s="329">
        <v>1.9</v>
      </c>
      <c r="H59" s="327">
        <v>724.19999999999993</v>
      </c>
    </row>
    <row r="60" spans="1:8">
      <c r="A60" s="328" t="s">
        <v>298</v>
      </c>
      <c r="B60" s="329">
        <v>0</v>
      </c>
      <c r="C60" s="329">
        <v>0</v>
      </c>
      <c r="D60" s="329">
        <v>0</v>
      </c>
      <c r="E60" s="329">
        <v>0</v>
      </c>
      <c r="F60" s="329">
        <v>0</v>
      </c>
      <c r="G60" s="329">
        <v>0</v>
      </c>
      <c r="H60" s="327">
        <v>0</v>
      </c>
    </row>
    <row r="61" spans="1:8">
      <c r="A61" s="326" t="s">
        <v>339</v>
      </c>
      <c r="B61" s="395">
        <v>0.88975881718412897</v>
      </c>
      <c r="C61" s="395">
        <v>0.89381906004629275</v>
      </c>
      <c r="D61" s="395">
        <v>0.89941896298141388</v>
      </c>
      <c r="E61" s="395">
        <v>0.90052739839024976</v>
      </c>
      <c r="F61" s="395">
        <v>0.87018986396996933</v>
      </c>
      <c r="G61" s="395">
        <v>0.88473019779089923</v>
      </c>
      <c r="H61" s="395">
        <v>0.88886503291451946</v>
      </c>
    </row>
    <row r="62" spans="1:8" ht="15.5">
      <c r="A62" s="301"/>
      <c r="B62" s="301"/>
      <c r="C62" s="301"/>
      <c r="D62" s="301"/>
      <c r="E62" s="301"/>
      <c r="F62" s="301"/>
      <c r="G62" s="301"/>
      <c r="H62" s="301"/>
    </row>
    <row r="63" spans="1:8">
      <c r="B63" s="473" t="s">
        <v>195</v>
      </c>
      <c r="C63" s="473"/>
      <c r="D63" s="473"/>
      <c r="E63" s="473"/>
      <c r="F63" s="473"/>
      <c r="G63" s="473"/>
      <c r="H63" s="473"/>
    </row>
    <row r="64" spans="1:8" ht="29">
      <c r="B64" s="324" t="s">
        <v>34</v>
      </c>
      <c r="C64" s="324" t="s">
        <v>252</v>
      </c>
      <c r="D64" s="324" t="s">
        <v>39</v>
      </c>
      <c r="E64" s="324" t="s">
        <v>85</v>
      </c>
      <c r="F64" s="324" t="s">
        <v>282</v>
      </c>
      <c r="G64" s="324" t="s">
        <v>283</v>
      </c>
      <c r="H64" s="324" t="s">
        <v>118</v>
      </c>
    </row>
    <row r="65" spans="1:9">
      <c r="A65" s="325">
        <v>2017</v>
      </c>
      <c r="B65" s="474" t="s">
        <v>336</v>
      </c>
      <c r="C65" s="475"/>
      <c r="D65" s="475"/>
      <c r="E65" s="475"/>
      <c r="F65" s="475"/>
      <c r="G65" s="475"/>
      <c r="H65" s="476"/>
    </row>
    <row r="66" spans="1:9">
      <c r="A66" s="326" t="s">
        <v>292</v>
      </c>
      <c r="B66" s="327">
        <v>46</v>
      </c>
      <c r="C66" s="327">
        <v>3339.9000000000005</v>
      </c>
      <c r="D66" s="327">
        <v>103.1</v>
      </c>
      <c r="E66" s="327">
        <v>454.4</v>
      </c>
      <c r="F66" s="327">
        <v>1082.5</v>
      </c>
      <c r="G66" s="327">
        <v>226.10000000000002</v>
      </c>
      <c r="H66" s="327">
        <v>5252.0000000000009</v>
      </c>
    </row>
    <row r="67" spans="1:9">
      <c r="A67" s="328" t="s">
        <v>293</v>
      </c>
      <c r="B67" s="329">
        <v>0</v>
      </c>
      <c r="C67" s="329">
        <v>622.6</v>
      </c>
      <c r="D67" s="329">
        <v>8</v>
      </c>
      <c r="E67" s="329">
        <v>2.5</v>
      </c>
      <c r="F67" s="329">
        <v>202</v>
      </c>
      <c r="G67" s="329">
        <v>222.9</v>
      </c>
      <c r="H67" s="327">
        <v>1058</v>
      </c>
    </row>
    <row r="68" spans="1:9">
      <c r="A68" s="328" t="s">
        <v>294</v>
      </c>
      <c r="B68" s="329">
        <v>0</v>
      </c>
      <c r="C68" s="329">
        <v>513.70000000000005</v>
      </c>
      <c r="D68" s="329">
        <v>0</v>
      </c>
      <c r="E68" s="329">
        <v>70.099999999999994</v>
      </c>
      <c r="F68" s="329">
        <v>5.4</v>
      </c>
      <c r="G68" s="329">
        <v>0.4</v>
      </c>
      <c r="H68" s="327">
        <v>589.6</v>
      </c>
    </row>
    <row r="69" spans="1:9">
      <c r="A69" s="328" t="s">
        <v>295</v>
      </c>
      <c r="B69" s="329">
        <v>36.9</v>
      </c>
      <c r="C69" s="329">
        <v>1940.9</v>
      </c>
      <c r="D69" s="329">
        <v>75.599999999999994</v>
      </c>
      <c r="E69" s="329">
        <v>217.6</v>
      </c>
      <c r="F69" s="329">
        <v>184</v>
      </c>
      <c r="G69" s="329">
        <v>1.4</v>
      </c>
      <c r="H69" s="327">
        <v>2456.4</v>
      </c>
    </row>
    <row r="70" spans="1:9">
      <c r="A70" s="328" t="s">
        <v>296</v>
      </c>
      <c r="B70" s="329">
        <v>9.1</v>
      </c>
      <c r="C70" s="329">
        <v>191.9</v>
      </c>
      <c r="D70" s="329">
        <v>0</v>
      </c>
      <c r="E70" s="329">
        <v>74.099999999999994</v>
      </c>
      <c r="F70" s="329">
        <v>106.4</v>
      </c>
      <c r="G70" s="329">
        <v>0</v>
      </c>
      <c r="H70" s="327">
        <v>381.5</v>
      </c>
    </row>
    <row r="71" spans="1:9">
      <c r="A71" s="328" t="s">
        <v>297</v>
      </c>
      <c r="B71" s="329">
        <v>0</v>
      </c>
      <c r="C71" s="329">
        <v>70.8</v>
      </c>
      <c r="D71" s="329">
        <v>19.5</v>
      </c>
      <c r="E71" s="329">
        <v>90.1</v>
      </c>
      <c r="F71" s="329">
        <v>584.70000000000005</v>
      </c>
      <c r="G71" s="329">
        <v>1.4</v>
      </c>
      <c r="H71" s="327">
        <v>766.5</v>
      </c>
    </row>
    <row r="72" spans="1:9">
      <c r="A72" s="326" t="s">
        <v>339</v>
      </c>
      <c r="B72" s="395">
        <v>0.89033459895630007</v>
      </c>
      <c r="C72" s="395">
        <v>0.89324383802894725</v>
      </c>
      <c r="D72" s="395">
        <v>0.89929838701159115</v>
      </c>
      <c r="E72" s="395">
        <v>0.89950735596636433</v>
      </c>
      <c r="F72" s="395">
        <v>0.87263400397058311</v>
      </c>
      <c r="G72" s="395">
        <v>0.88654236702191991</v>
      </c>
      <c r="H72" s="395">
        <v>0.88925343549088443</v>
      </c>
    </row>
    <row r="73" spans="1:9" ht="15.5">
      <c r="A73" s="301"/>
      <c r="B73" s="301"/>
      <c r="C73" s="301"/>
      <c r="D73" s="301"/>
      <c r="E73" s="301"/>
      <c r="F73" s="301"/>
      <c r="G73" s="301"/>
      <c r="H73" s="301"/>
    </row>
    <row r="74" spans="1:9">
      <c r="B74" s="473" t="s">
        <v>195</v>
      </c>
      <c r="C74" s="473"/>
      <c r="D74" s="473"/>
      <c r="E74" s="473"/>
      <c r="F74" s="473"/>
      <c r="G74" s="473"/>
      <c r="H74" s="473"/>
    </row>
    <row r="75" spans="1:9" ht="29">
      <c r="B75" s="324" t="s">
        <v>34</v>
      </c>
      <c r="C75" s="324" t="s">
        <v>252</v>
      </c>
      <c r="D75" s="324" t="s">
        <v>39</v>
      </c>
      <c r="E75" s="324" t="s">
        <v>85</v>
      </c>
      <c r="F75" s="324" t="s">
        <v>282</v>
      </c>
      <c r="G75" s="324" t="s">
        <v>283</v>
      </c>
      <c r="H75" s="324" t="s">
        <v>118</v>
      </c>
    </row>
    <row r="76" spans="1:9" ht="14.65" customHeight="1">
      <c r="A76" s="325">
        <v>2016</v>
      </c>
      <c r="B76" s="474" t="s">
        <v>336</v>
      </c>
      <c r="C76" s="475"/>
      <c r="D76" s="475"/>
      <c r="E76" s="475"/>
      <c r="F76" s="475"/>
      <c r="G76" s="475"/>
      <c r="H76" s="476"/>
    </row>
    <row r="77" spans="1:9">
      <c r="A77" s="326" t="s">
        <v>292</v>
      </c>
      <c r="B77" s="327">
        <v>45.1</v>
      </c>
      <c r="C77" s="327">
        <v>3311.7</v>
      </c>
      <c r="D77" s="327">
        <v>129.1</v>
      </c>
      <c r="E77" s="327">
        <v>471.3</v>
      </c>
      <c r="F77" s="327">
        <v>1094.9000000000001</v>
      </c>
      <c r="G77" s="327">
        <v>197.16000000000003</v>
      </c>
      <c r="H77" s="327">
        <v>5249.26</v>
      </c>
      <c r="I77" s="337"/>
    </row>
    <row r="78" spans="1:9">
      <c r="A78" s="328" t="s">
        <v>293</v>
      </c>
      <c r="B78" s="329">
        <v>0</v>
      </c>
      <c r="C78" s="329">
        <v>573.5</v>
      </c>
      <c r="D78" s="329">
        <v>6.8</v>
      </c>
      <c r="E78" s="329">
        <v>1.6</v>
      </c>
      <c r="F78" s="329">
        <v>205.2</v>
      </c>
      <c r="G78" s="329">
        <v>194.4</v>
      </c>
      <c r="H78" s="327">
        <v>981.49999999999989</v>
      </c>
      <c r="I78" s="337"/>
    </row>
    <row r="79" spans="1:9">
      <c r="A79" s="328" t="s">
        <v>294</v>
      </c>
      <c r="B79" s="329">
        <v>0</v>
      </c>
      <c r="C79" s="329">
        <v>519.79999999999995</v>
      </c>
      <c r="D79" s="329">
        <v>0</v>
      </c>
      <c r="E79" s="329">
        <v>62.2</v>
      </c>
      <c r="F79" s="329">
        <v>4.8</v>
      </c>
      <c r="G79" s="329">
        <v>0.4</v>
      </c>
      <c r="H79" s="327">
        <v>587.19999999999993</v>
      </c>
      <c r="I79" s="337"/>
    </row>
    <row r="80" spans="1:9">
      <c r="A80" s="328" t="s">
        <v>295</v>
      </c>
      <c r="B80" s="329">
        <v>37.200000000000003</v>
      </c>
      <c r="C80" s="329">
        <v>1936.9</v>
      </c>
      <c r="D80" s="329">
        <v>90.5</v>
      </c>
      <c r="E80" s="329">
        <v>241.8</v>
      </c>
      <c r="F80" s="329">
        <v>187.9</v>
      </c>
      <c r="G80" s="329">
        <v>1.3</v>
      </c>
      <c r="H80" s="327">
        <v>2495.6000000000008</v>
      </c>
      <c r="I80" s="337"/>
    </row>
    <row r="81" spans="1:9">
      <c r="A81" s="328" t="s">
        <v>296</v>
      </c>
      <c r="B81" s="329">
        <v>7.9</v>
      </c>
      <c r="C81" s="329">
        <v>212.4</v>
      </c>
      <c r="D81" s="329">
        <v>0</v>
      </c>
      <c r="E81" s="329">
        <v>89</v>
      </c>
      <c r="F81" s="329">
        <v>106</v>
      </c>
      <c r="G81" s="329">
        <v>0.06</v>
      </c>
      <c r="H81" s="327">
        <v>415.36</v>
      </c>
      <c r="I81" s="337"/>
    </row>
    <row r="82" spans="1:9">
      <c r="A82" s="328" t="s">
        <v>297</v>
      </c>
      <c r="B82" s="329">
        <v>0</v>
      </c>
      <c r="C82" s="329">
        <v>69.099999999999994</v>
      </c>
      <c r="D82" s="329">
        <v>31.8</v>
      </c>
      <c r="E82" s="329">
        <v>76.7</v>
      </c>
      <c r="F82" s="329">
        <v>591</v>
      </c>
      <c r="G82" s="329">
        <v>1</v>
      </c>
      <c r="H82" s="327">
        <v>769.6</v>
      </c>
      <c r="I82" s="337"/>
    </row>
    <row r="83" spans="1:9">
      <c r="A83" s="326" t="s">
        <v>339</v>
      </c>
      <c r="B83" s="395">
        <v>0.89148108531945225</v>
      </c>
      <c r="C83" s="395">
        <v>0.89265091840478261</v>
      </c>
      <c r="D83" s="395">
        <v>0.89976111669641956</v>
      </c>
      <c r="E83" s="395">
        <v>0.89981518081544587</v>
      </c>
      <c r="F83" s="395">
        <v>0.87922232950179957</v>
      </c>
      <c r="G83" s="395">
        <v>0.83715761472637273</v>
      </c>
      <c r="H83" s="395">
        <v>0.88840652554182409</v>
      </c>
    </row>
    <row r="85" spans="1:9" ht="14.65" customHeight="1">
      <c r="A85" s="325">
        <v>2015</v>
      </c>
      <c r="B85" s="474" t="s">
        <v>336</v>
      </c>
      <c r="C85" s="475"/>
      <c r="D85" s="475"/>
      <c r="E85" s="475"/>
      <c r="F85" s="475"/>
      <c r="G85" s="475"/>
      <c r="H85" s="476"/>
    </row>
    <row r="86" spans="1:9">
      <c r="A86" s="326" t="s">
        <v>292</v>
      </c>
      <c r="B86" s="327">
        <v>45.4</v>
      </c>
      <c r="C86" s="327">
        <v>3234.9</v>
      </c>
      <c r="D86" s="327">
        <v>100.7</v>
      </c>
      <c r="E86" s="327">
        <v>507.1</v>
      </c>
      <c r="F86" s="327">
        <v>1002.7</v>
      </c>
      <c r="G86" s="327">
        <v>205.6</v>
      </c>
      <c r="H86" s="327">
        <v>5096.4000000000005</v>
      </c>
      <c r="I86" s="341"/>
    </row>
    <row r="87" spans="1:9">
      <c r="A87" s="328" t="s">
        <v>293</v>
      </c>
      <c r="B87" s="329">
        <v>0</v>
      </c>
      <c r="C87" s="329">
        <v>543.79999999999995</v>
      </c>
      <c r="D87" s="329">
        <v>6.9</v>
      </c>
      <c r="E87" s="329">
        <v>1.9</v>
      </c>
      <c r="F87" s="329">
        <v>173.1</v>
      </c>
      <c r="G87" s="329">
        <v>203</v>
      </c>
      <c r="H87" s="327">
        <v>928.69999999999993</v>
      </c>
      <c r="I87" s="341"/>
    </row>
    <row r="88" spans="1:9">
      <c r="A88" s="328" t="s">
        <v>294</v>
      </c>
      <c r="B88" s="329">
        <v>0</v>
      </c>
      <c r="C88" s="329">
        <v>511.1</v>
      </c>
      <c r="D88" s="329">
        <v>0</v>
      </c>
      <c r="E88" s="329">
        <v>61.9</v>
      </c>
      <c r="F88" s="329">
        <v>5.0999999999999996</v>
      </c>
      <c r="G88" s="329">
        <v>0.6</v>
      </c>
      <c r="H88" s="327">
        <v>578.70000000000005</v>
      </c>
      <c r="I88" s="341"/>
    </row>
    <row r="89" spans="1:9">
      <c r="A89" s="328" t="s">
        <v>295</v>
      </c>
      <c r="B89" s="329">
        <v>36.4</v>
      </c>
      <c r="C89" s="329">
        <v>1899.7</v>
      </c>
      <c r="D89" s="329">
        <v>35.700000000000003</v>
      </c>
      <c r="E89" s="329">
        <v>209.8</v>
      </c>
      <c r="F89" s="329">
        <v>196.8</v>
      </c>
      <c r="G89" s="329">
        <v>1.3</v>
      </c>
      <c r="H89" s="327">
        <v>2379.7000000000007</v>
      </c>
      <c r="I89" s="341"/>
    </row>
    <row r="90" spans="1:9">
      <c r="A90" s="328" t="s">
        <v>296</v>
      </c>
      <c r="B90" s="329">
        <v>9</v>
      </c>
      <c r="C90" s="329">
        <v>192.2</v>
      </c>
      <c r="D90" s="329">
        <v>0</v>
      </c>
      <c r="E90" s="329">
        <v>128.4</v>
      </c>
      <c r="F90" s="329">
        <v>96.7</v>
      </c>
      <c r="G90" s="329">
        <v>0.2</v>
      </c>
      <c r="H90" s="327">
        <v>426.5</v>
      </c>
      <c r="I90" s="341"/>
    </row>
    <row r="91" spans="1:9">
      <c r="A91" s="328" t="s">
        <v>297</v>
      </c>
      <c r="B91" s="329">
        <v>0</v>
      </c>
      <c r="C91" s="329">
        <v>88.1</v>
      </c>
      <c r="D91" s="329">
        <v>58.1</v>
      </c>
      <c r="E91" s="329">
        <v>105.1</v>
      </c>
      <c r="F91" s="329">
        <v>531</v>
      </c>
      <c r="G91" s="329">
        <v>0.5</v>
      </c>
      <c r="H91" s="327">
        <v>782.8</v>
      </c>
      <c r="I91" s="341"/>
    </row>
    <row r="92" spans="1:9">
      <c r="A92" s="326" t="s">
        <v>339</v>
      </c>
      <c r="B92" s="395">
        <v>0.88833260302899331</v>
      </c>
      <c r="C92" s="395">
        <v>0.89221022858945953</v>
      </c>
      <c r="D92" s="395">
        <v>0.90114955834645971</v>
      </c>
      <c r="E92" s="395">
        <v>0.90532907801133833</v>
      </c>
      <c r="F92" s="395">
        <v>0.84825657123172449</v>
      </c>
      <c r="G92" s="395">
        <v>0.87544370607056943</v>
      </c>
      <c r="H92" s="395">
        <v>0.88392923999794448</v>
      </c>
    </row>
    <row r="94" spans="1:9" ht="14.65" customHeight="1">
      <c r="A94" s="325">
        <v>2010</v>
      </c>
      <c r="B94" s="474" t="s">
        <v>336</v>
      </c>
      <c r="C94" s="475"/>
      <c r="D94" s="475"/>
      <c r="E94" s="475"/>
      <c r="F94" s="475"/>
      <c r="G94" s="475"/>
      <c r="H94" s="476"/>
    </row>
    <row r="95" spans="1:9">
      <c r="A95" s="326" t="s">
        <v>292</v>
      </c>
      <c r="B95" s="327">
        <v>30.7</v>
      </c>
      <c r="C95" s="327">
        <v>3077.1000000000004</v>
      </c>
      <c r="D95" s="327">
        <v>23.2</v>
      </c>
      <c r="E95" s="327">
        <v>1153.8</v>
      </c>
      <c r="F95" s="327">
        <v>527.46</v>
      </c>
      <c r="G95" s="327">
        <v>24.400000000000006</v>
      </c>
      <c r="H95" s="327">
        <v>4836.66</v>
      </c>
      <c r="I95" s="337"/>
    </row>
    <row r="96" spans="1:9">
      <c r="A96" s="328" t="s">
        <v>293</v>
      </c>
      <c r="B96" s="329">
        <v>0</v>
      </c>
      <c r="C96" s="329">
        <v>348.5</v>
      </c>
      <c r="D96" s="329">
        <v>1.3</v>
      </c>
      <c r="E96" s="329">
        <v>2.8</v>
      </c>
      <c r="F96" s="329">
        <v>43.96</v>
      </c>
      <c r="G96" s="329">
        <v>16.100000000000001</v>
      </c>
      <c r="H96" s="327">
        <v>412.66</v>
      </c>
      <c r="I96" s="337"/>
    </row>
    <row r="97" spans="1:9">
      <c r="A97" s="328" t="s">
        <v>294</v>
      </c>
      <c r="B97" s="329">
        <v>0</v>
      </c>
      <c r="C97" s="329">
        <v>407</v>
      </c>
      <c r="D97" s="329">
        <v>0</v>
      </c>
      <c r="E97" s="329">
        <v>74.5</v>
      </c>
      <c r="F97" s="329">
        <v>0</v>
      </c>
      <c r="G97" s="329">
        <v>0.2</v>
      </c>
      <c r="H97" s="327">
        <v>481.7</v>
      </c>
      <c r="I97" s="337"/>
    </row>
    <row r="98" spans="1:9">
      <c r="A98" s="328" t="s">
        <v>295</v>
      </c>
      <c r="B98" s="329">
        <v>18.399999999999999</v>
      </c>
      <c r="C98" s="329">
        <v>1903.8</v>
      </c>
      <c r="D98" s="329">
        <v>19.7</v>
      </c>
      <c r="E98" s="329">
        <v>331.8</v>
      </c>
      <c r="F98" s="329">
        <v>191.9</v>
      </c>
      <c r="G98" s="329">
        <v>0.1</v>
      </c>
      <c r="H98" s="327">
        <v>2465.7000000000003</v>
      </c>
      <c r="I98" s="337"/>
    </row>
    <row r="99" spans="1:9">
      <c r="A99" s="328" t="s">
        <v>296</v>
      </c>
      <c r="B99" s="329">
        <v>12.3</v>
      </c>
      <c r="C99" s="329">
        <v>306.8</v>
      </c>
      <c r="D99" s="329">
        <v>0</v>
      </c>
      <c r="E99" s="329">
        <v>233.9</v>
      </c>
      <c r="F99" s="329">
        <v>85.2</v>
      </c>
      <c r="G99" s="329">
        <v>2.1</v>
      </c>
      <c r="H99" s="327">
        <v>640.30000000000007</v>
      </c>
      <c r="I99" s="337"/>
    </row>
    <row r="100" spans="1:9">
      <c r="A100" s="328" t="s">
        <v>297</v>
      </c>
      <c r="B100" s="329">
        <v>0</v>
      </c>
      <c r="C100" s="329">
        <v>111</v>
      </c>
      <c r="D100" s="329">
        <v>2.2000000000000002</v>
      </c>
      <c r="E100" s="329">
        <v>510.8</v>
      </c>
      <c r="F100" s="329">
        <v>206.4</v>
      </c>
      <c r="G100" s="329">
        <v>5.9</v>
      </c>
      <c r="H100" s="327">
        <v>836.3</v>
      </c>
      <c r="I100" s="337"/>
    </row>
    <row r="101" spans="1:9">
      <c r="A101" s="326" t="s">
        <v>339</v>
      </c>
      <c r="B101" s="395">
        <v>0.87714931610030611</v>
      </c>
      <c r="C101" s="395">
        <v>0.89398639365241295</v>
      </c>
      <c r="D101" s="395">
        <v>0.90001877625378024</v>
      </c>
      <c r="E101" s="395">
        <v>0.90141968678720619</v>
      </c>
      <c r="F101" s="395">
        <v>0.86309420565421124</v>
      </c>
      <c r="G101" s="395">
        <v>0.89870722439062067</v>
      </c>
      <c r="H101" s="395">
        <v>0.89220256502901085</v>
      </c>
    </row>
    <row r="103" spans="1:9" ht="14.65" customHeight="1">
      <c r="A103" s="325">
        <v>2005</v>
      </c>
      <c r="B103" s="474" t="s">
        <v>336</v>
      </c>
      <c r="C103" s="475"/>
      <c r="D103" s="475"/>
      <c r="E103" s="475"/>
      <c r="F103" s="475"/>
      <c r="G103" s="475"/>
      <c r="H103" s="476"/>
    </row>
    <row r="104" spans="1:9">
      <c r="A104" s="326" t="s">
        <v>292</v>
      </c>
      <c r="B104" s="327">
        <v>70.2</v>
      </c>
      <c r="C104" s="327">
        <v>2885.8</v>
      </c>
      <c r="D104" s="327">
        <v>58.1</v>
      </c>
      <c r="E104" s="327">
        <v>1266.9000000000001</v>
      </c>
      <c r="F104" s="327">
        <v>304.5</v>
      </c>
      <c r="G104" s="327">
        <v>25.939999999999998</v>
      </c>
      <c r="H104" s="327">
        <v>4611.4399999999996</v>
      </c>
    </row>
    <row r="105" spans="1:9">
      <c r="A105" s="328" t="s">
        <v>293</v>
      </c>
      <c r="B105" s="329">
        <v>0</v>
      </c>
      <c r="C105" s="329">
        <v>139.69999999999999</v>
      </c>
      <c r="D105" s="329">
        <v>0.4</v>
      </c>
      <c r="E105" s="329">
        <v>3.2</v>
      </c>
      <c r="F105" s="329">
        <v>6.1</v>
      </c>
      <c r="G105" s="329">
        <v>6.8</v>
      </c>
      <c r="H105" s="327">
        <v>156.19999999999999</v>
      </c>
    </row>
    <row r="106" spans="1:9">
      <c r="A106" s="328" t="s">
        <v>294</v>
      </c>
      <c r="B106" s="329">
        <v>0</v>
      </c>
      <c r="C106" s="329">
        <v>571.1</v>
      </c>
      <c r="D106" s="329">
        <v>0</v>
      </c>
      <c r="E106" s="329">
        <v>80.8</v>
      </c>
      <c r="F106" s="329">
        <v>3.2</v>
      </c>
      <c r="G106" s="329">
        <v>0.04</v>
      </c>
      <c r="H106" s="327">
        <v>655.14</v>
      </c>
    </row>
    <row r="107" spans="1:9">
      <c r="A107" s="328" t="s">
        <v>295</v>
      </c>
      <c r="B107" s="329">
        <v>0</v>
      </c>
      <c r="C107" s="329">
        <v>1178.9000000000001</v>
      </c>
      <c r="D107" s="329">
        <v>57.5</v>
      </c>
      <c r="E107" s="329">
        <v>208.6</v>
      </c>
      <c r="F107" s="329">
        <v>22.4</v>
      </c>
      <c r="G107" s="329">
        <v>0.5</v>
      </c>
      <c r="H107" s="327">
        <v>1467.9</v>
      </c>
    </row>
    <row r="108" spans="1:9">
      <c r="A108" s="328" t="s">
        <v>296</v>
      </c>
      <c r="B108" s="329">
        <v>70.2</v>
      </c>
      <c r="C108" s="329">
        <v>812.2</v>
      </c>
      <c r="D108" s="329">
        <v>0.2</v>
      </c>
      <c r="E108" s="329">
        <v>422.8</v>
      </c>
      <c r="F108" s="329">
        <v>95.7</v>
      </c>
      <c r="G108" s="329">
        <v>4</v>
      </c>
      <c r="H108" s="327">
        <v>1405.1000000000001</v>
      </c>
    </row>
    <row r="109" spans="1:9">
      <c r="A109" s="328" t="s">
        <v>297</v>
      </c>
      <c r="B109" s="329">
        <v>0</v>
      </c>
      <c r="C109" s="329">
        <v>183.9</v>
      </c>
      <c r="D109" s="329">
        <v>0</v>
      </c>
      <c r="E109" s="329">
        <v>551.5</v>
      </c>
      <c r="F109" s="329">
        <v>177.1</v>
      </c>
      <c r="G109" s="329">
        <v>14.6</v>
      </c>
      <c r="H109" s="327">
        <v>927.1</v>
      </c>
    </row>
  </sheetData>
  <mergeCells count="18">
    <mergeCell ref="B27:H27"/>
    <mergeCell ref="A2:H2"/>
    <mergeCell ref="B3:H3"/>
    <mergeCell ref="B5:H5"/>
    <mergeCell ref="B15:H15"/>
    <mergeCell ref="B17:H17"/>
    <mergeCell ref="B103:H103"/>
    <mergeCell ref="B29:H29"/>
    <mergeCell ref="B39:H39"/>
    <mergeCell ref="B41:H41"/>
    <mergeCell ref="B51:H51"/>
    <mergeCell ref="B53:H53"/>
    <mergeCell ref="B63:H63"/>
    <mergeCell ref="B65:H65"/>
    <mergeCell ref="B74:H74"/>
    <mergeCell ref="B76:H76"/>
    <mergeCell ref="B85:H85"/>
    <mergeCell ref="B94:H94"/>
  </mergeCells>
  <hyperlinks>
    <hyperlink ref="A1" location="Indice!A1" display="Torna indietro" xr:uid="{ABC75CF0-55CE-4D12-9045-BE50C0461B89}"/>
  </hyperlink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C7672-49E0-442E-9623-FB598B6A8745}">
  <dimension ref="A1:U28"/>
  <sheetViews>
    <sheetView zoomScale="85" zoomScaleNormal="85" workbookViewId="0">
      <selection activeCell="B12" sqref="B12"/>
    </sheetView>
  </sheetViews>
  <sheetFormatPr defaultRowHeight="14.5"/>
  <cols>
    <col min="1" max="1" width="60" bestFit="1" customWidth="1"/>
    <col min="2" max="2" width="9.7265625" customWidth="1"/>
    <col min="3" max="6" width="8.26953125" bestFit="1" customWidth="1"/>
    <col min="7" max="7" width="9.54296875" bestFit="1" customWidth="1"/>
    <col min="8" max="11" width="8.26953125" bestFit="1" customWidth="1"/>
    <col min="12" max="12" width="8.7265625" bestFit="1" customWidth="1"/>
    <col min="13" max="14" width="8.26953125" bestFit="1" customWidth="1"/>
    <col min="15" max="19" width="8.453125" customWidth="1"/>
    <col min="20" max="20" width="9.26953125" customWidth="1"/>
  </cols>
  <sheetData>
    <row r="1" spans="1:21" ht="15.5">
      <c r="A1" s="133" t="s">
        <v>30</v>
      </c>
    </row>
    <row r="2" spans="1:21" ht="15.5">
      <c r="A2" s="61" t="s">
        <v>340</v>
      </c>
    </row>
    <row r="3" spans="1:21" ht="16">
      <c r="A3" s="328"/>
      <c r="B3" s="396">
        <v>2005</v>
      </c>
      <c r="C3" s="396">
        <v>2006</v>
      </c>
      <c r="D3" s="396">
        <v>2007</v>
      </c>
      <c r="E3" s="396">
        <v>2008</v>
      </c>
      <c r="F3" s="396">
        <v>2009</v>
      </c>
      <c r="G3" s="396">
        <v>2010</v>
      </c>
      <c r="H3" s="396">
        <v>2011</v>
      </c>
      <c r="I3" s="396">
        <v>2012</v>
      </c>
      <c r="J3" s="396">
        <v>2013</v>
      </c>
      <c r="K3" s="396">
        <v>2014</v>
      </c>
      <c r="L3" s="396">
        <v>2015</v>
      </c>
      <c r="M3" s="396">
        <v>2016</v>
      </c>
      <c r="N3" s="396">
        <v>2017</v>
      </c>
      <c r="O3" s="396">
        <v>2018</v>
      </c>
      <c r="P3" s="396">
        <v>2019</v>
      </c>
      <c r="Q3" s="396">
        <v>2020</v>
      </c>
      <c r="R3" s="396">
        <v>2021</v>
      </c>
      <c r="S3" s="396">
        <v>2022</v>
      </c>
      <c r="T3" s="397" t="s">
        <v>239</v>
      </c>
    </row>
    <row r="4" spans="1:21">
      <c r="A4" s="328" t="s">
        <v>341</v>
      </c>
      <c r="B4" s="398">
        <v>2.047641</v>
      </c>
      <c r="C4" s="398">
        <v>2.0270000000000001</v>
      </c>
      <c r="D4" s="398">
        <v>1.9950000000000001</v>
      </c>
      <c r="E4" s="398">
        <v>1.9710000000000001</v>
      </c>
      <c r="F4" s="398">
        <v>2.0129999999999999</v>
      </c>
      <c r="G4" s="398">
        <v>1.9969319999999999</v>
      </c>
      <c r="H4" s="398">
        <v>1.9930000000000001</v>
      </c>
      <c r="I4" s="398">
        <v>2.028</v>
      </c>
      <c r="J4" s="398">
        <v>2.085</v>
      </c>
      <c r="K4" s="398">
        <v>2.1309999999999998</v>
      </c>
      <c r="L4" s="398">
        <v>2.0598464220884685</v>
      </c>
      <c r="M4" s="398">
        <v>2.0009171682430495</v>
      </c>
      <c r="N4" s="398">
        <v>1.9372516002675073</v>
      </c>
      <c r="O4" s="398">
        <v>1.9531623196713481</v>
      </c>
      <c r="P4" s="398">
        <v>1.8902505493455621</v>
      </c>
      <c r="Q4" s="398">
        <v>1.882463865218986</v>
      </c>
      <c r="R4" s="398">
        <v>1.8760784261575809</v>
      </c>
      <c r="S4" s="398">
        <v>1.904650548799935</v>
      </c>
      <c r="T4" s="399">
        <v>0</v>
      </c>
    </row>
    <row r="5" spans="1:21">
      <c r="A5" s="328" t="s">
        <v>342</v>
      </c>
      <c r="B5" s="398">
        <v>1.7031890000000001</v>
      </c>
      <c r="C5" s="398">
        <v>1.673</v>
      </c>
      <c r="D5" s="398">
        <v>1.698</v>
      </c>
      <c r="E5" s="398">
        <v>1.667</v>
      </c>
      <c r="F5" s="398">
        <v>1.6459999999999999</v>
      </c>
      <c r="G5" s="398">
        <v>1.6666460000000001</v>
      </c>
      <c r="H5" s="398">
        <v>1.643</v>
      </c>
      <c r="I5" s="398">
        <v>1.6639999999999999</v>
      </c>
      <c r="J5" s="398">
        <v>1.5609999999999999</v>
      </c>
      <c r="K5" s="398">
        <v>1.5980000000000001</v>
      </c>
      <c r="L5" s="398">
        <v>1.5529343412630172</v>
      </c>
      <c r="M5" s="398">
        <v>1.5462823636189931</v>
      </c>
      <c r="N5" s="398">
        <v>1.5452749116270184</v>
      </c>
      <c r="O5" s="398">
        <v>1.5542956434508457</v>
      </c>
      <c r="P5" s="398">
        <v>1.55412677940193</v>
      </c>
      <c r="Q5" s="398">
        <v>1.553062903355533</v>
      </c>
      <c r="R5" s="398">
        <v>1.5423816682213749</v>
      </c>
      <c r="S5" s="398">
        <v>1.5277079810635823</v>
      </c>
      <c r="T5" s="399">
        <v>0</v>
      </c>
    </row>
    <row r="6" spans="1:21">
      <c r="A6" s="328" t="s">
        <v>343</v>
      </c>
      <c r="B6" s="400">
        <v>53462.293437100001</v>
      </c>
      <c r="C6" s="400">
        <v>54917.812180000008</v>
      </c>
      <c r="D6" s="400">
        <v>55068.393650000013</v>
      </c>
      <c r="E6" s="400">
        <v>53501.866540000003</v>
      </c>
      <c r="F6" s="400">
        <v>46755.335189999998</v>
      </c>
      <c r="G6" s="400">
        <v>47762.929818239994</v>
      </c>
      <c r="H6" s="400">
        <v>47670.66595000001</v>
      </c>
      <c r="I6" s="400">
        <v>45665.760760000005</v>
      </c>
      <c r="J6" s="400">
        <v>41098.64028</v>
      </c>
      <c r="K6" s="400">
        <v>38300.488140000001</v>
      </c>
      <c r="L6" s="400">
        <v>40343.115442426191</v>
      </c>
      <c r="M6" s="400">
        <v>40886.221686443103</v>
      </c>
      <c r="N6" s="400">
        <v>42043.682158904179</v>
      </c>
      <c r="O6" s="400">
        <v>39108.314983041942</v>
      </c>
      <c r="P6" s="400">
        <v>39096.485204528522</v>
      </c>
      <c r="Q6" s="400">
        <v>36458.897773000863</v>
      </c>
      <c r="R6" s="400">
        <v>37644.945242189744</v>
      </c>
      <c r="S6" s="400">
        <v>39315.659285373069</v>
      </c>
      <c r="T6" s="401">
        <v>43238.958999999995</v>
      </c>
    </row>
    <row r="7" spans="1:21">
      <c r="A7" s="402" t="s">
        <v>344</v>
      </c>
      <c r="B7" s="403">
        <f>B8+B9</f>
        <v>21205.599999999999</v>
      </c>
      <c r="C7" s="403">
        <f t="shared" ref="C7:T7" si="0">C8+C9</f>
        <v>22588.5</v>
      </c>
      <c r="D7" s="403">
        <f t="shared" si="0"/>
        <v>23728.400000000001</v>
      </c>
      <c r="E7" s="403">
        <f t="shared" si="0"/>
        <v>22461.1</v>
      </c>
      <c r="F7" s="403">
        <f t="shared" si="0"/>
        <v>21472.799999999999</v>
      </c>
      <c r="G7" s="403">
        <f t="shared" si="0"/>
        <v>23998.799999999999</v>
      </c>
      <c r="H7" s="403">
        <f t="shared" si="0"/>
        <v>22520.7</v>
      </c>
      <c r="I7" s="403">
        <f t="shared" si="0"/>
        <v>22146.7</v>
      </c>
      <c r="J7" s="403">
        <f t="shared" si="0"/>
        <v>20052.3</v>
      </c>
      <c r="K7" s="403">
        <f t="shared" si="0"/>
        <v>19044.900000000001</v>
      </c>
      <c r="L7" s="403">
        <f t="shared" si="0"/>
        <v>20654.3</v>
      </c>
      <c r="M7" s="403">
        <f t="shared" si="0"/>
        <v>22164.2</v>
      </c>
      <c r="N7" s="403">
        <f t="shared" si="0"/>
        <v>22923.9</v>
      </c>
      <c r="O7" s="403">
        <f t="shared" si="0"/>
        <v>22075.47</v>
      </c>
      <c r="P7" s="403">
        <f t="shared" si="0"/>
        <v>22495.7</v>
      </c>
      <c r="Q7" s="403">
        <f t="shared" si="0"/>
        <v>21332.83</v>
      </c>
      <c r="R7" s="403">
        <f t="shared" si="0"/>
        <v>21221.190000000002</v>
      </c>
      <c r="S7" s="403">
        <f t="shared" si="0"/>
        <v>21588.41</v>
      </c>
      <c r="T7" s="404">
        <f t="shared" si="0"/>
        <v>24182.872999999996</v>
      </c>
    </row>
    <row r="8" spans="1:21">
      <c r="A8" s="405" t="s">
        <v>345</v>
      </c>
      <c r="B8" s="406">
        <v>16082.7027703</v>
      </c>
      <c r="C8" s="406">
        <v>17005.02447</v>
      </c>
      <c r="D8" s="406">
        <v>18279.037919999999</v>
      </c>
      <c r="E8" s="406">
        <v>17157.547490000001</v>
      </c>
      <c r="F8" s="406">
        <v>16532.308779999996</v>
      </c>
      <c r="G8" s="406">
        <v>18577.769632800002</v>
      </c>
      <c r="H8" s="406">
        <v>16677.895840000001</v>
      </c>
      <c r="I8" s="406">
        <v>16779.57632</v>
      </c>
      <c r="J8" s="406">
        <v>14250.812323999997</v>
      </c>
      <c r="K8" s="406">
        <v>13607.08186</v>
      </c>
      <c r="L8" s="406">
        <v>14888.680350142113</v>
      </c>
      <c r="M8" s="406">
        <v>16255.571678370117</v>
      </c>
      <c r="N8" s="406">
        <v>17017.818999515144</v>
      </c>
      <c r="O8" s="406">
        <v>16307.778691781314</v>
      </c>
      <c r="P8" s="406">
        <v>16669.688166007454</v>
      </c>
      <c r="Q8" s="406">
        <v>15600.905129932167</v>
      </c>
      <c r="R8" s="406">
        <v>15668.931976927488</v>
      </c>
      <c r="S8" s="406">
        <v>16108.382108531572</v>
      </c>
      <c r="T8" s="407">
        <v>15552.517050814999</v>
      </c>
    </row>
    <row r="9" spans="1:21">
      <c r="A9" s="405" t="s">
        <v>346</v>
      </c>
      <c r="B9" s="406">
        <v>5122.8972296999982</v>
      </c>
      <c r="C9" s="406">
        <v>5583.4755299999997</v>
      </c>
      <c r="D9" s="406">
        <v>5449.3620800000026</v>
      </c>
      <c r="E9" s="406">
        <v>5303.5525099999977</v>
      </c>
      <c r="F9" s="406">
        <v>4940.4912200000035</v>
      </c>
      <c r="G9" s="406">
        <v>5421.0303671999973</v>
      </c>
      <c r="H9" s="406">
        <v>5842.8041599999997</v>
      </c>
      <c r="I9" s="406">
        <v>5367.1236800000006</v>
      </c>
      <c r="J9" s="406">
        <v>5801.4876760000025</v>
      </c>
      <c r="K9" s="406">
        <v>5437.8181400000012</v>
      </c>
      <c r="L9" s="406">
        <v>5765.6196498578865</v>
      </c>
      <c r="M9" s="406">
        <v>5908.6283216298834</v>
      </c>
      <c r="N9" s="406">
        <v>5906.0810004848572</v>
      </c>
      <c r="O9" s="406">
        <v>5767.6913082186875</v>
      </c>
      <c r="P9" s="406">
        <v>5826.0118339925466</v>
      </c>
      <c r="Q9" s="406">
        <v>5731.9248700678345</v>
      </c>
      <c r="R9" s="406">
        <v>5552.2580230725143</v>
      </c>
      <c r="S9" s="406">
        <v>5480.0278914684277</v>
      </c>
      <c r="T9" s="407">
        <v>8630.3559491849974</v>
      </c>
    </row>
    <row r="10" spans="1:21">
      <c r="A10" s="402" t="s">
        <v>347</v>
      </c>
      <c r="B10" s="400">
        <v>32256.693437099999</v>
      </c>
      <c r="C10" s="400">
        <v>32329.312180000004</v>
      </c>
      <c r="D10" s="400">
        <v>31339.993650000004</v>
      </c>
      <c r="E10" s="400">
        <v>31040.766540000004</v>
      </c>
      <c r="F10" s="400">
        <v>25282.535189999999</v>
      </c>
      <c r="G10" s="400">
        <v>23764.129818239995</v>
      </c>
      <c r="H10" s="400">
        <v>25149.965950000005</v>
      </c>
      <c r="I10" s="400">
        <v>23519.06076</v>
      </c>
      <c r="J10" s="400">
        <v>21046.34028</v>
      </c>
      <c r="K10" s="400">
        <v>19255.588139999996</v>
      </c>
      <c r="L10" s="400">
        <v>19688.815442426192</v>
      </c>
      <c r="M10" s="400">
        <v>18722.021686443106</v>
      </c>
      <c r="N10" s="400">
        <v>19119.782158904174</v>
      </c>
      <c r="O10" s="400">
        <v>17032.844983041941</v>
      </c>
      <c r="P10" s="400">
        <v>16600.785204528522</v>
      </c>
      <c r="Q10" s="400">
        <v>15126.067773000857</v>
      </c>
      <c r="R10" s="400">
        <v>16423.755242189738</v>
      </c>
      <c r="S10" s="400">
        <v>17727.249285373073</v>
      </c>
      <c r="T10" s="401">
        <v>19056.085999999999</v>
      </c>
    </row>
    <row r="11" spans="1:21">
      <c r="A11" s="408" t="s">
        <v>348</v>
      </c>
      <c r="B11" s="409">
        <v>48339.396207400001</v>
      </c>
      <c r="C11" s="409">
        <v>49334.336650000005</v>
      </c>
      <c r="D11" s="409">
        <v>49619.031570000006</v>
      </c>
      <c r="E11" s="409">
        <v>48198.314030000009</v>
      </c>
      <c r="F11" s="409">
        <v>41814.843969999994</v>
      </c>
      <c r="G11" s="409">
        <v>42341.899451039993</v>
      </c>
      <c r="H11" s="409">
        <v>41827.86179000001</v>
      </c>
      <c r="I11" s="409">
        <v>40298.63708</v>
      </c>
      <c r="J11" s="409">
        <v>35297.152603999995</v>
      </c>
      <c r="K11" s="409">
        <v>32862.67</v>
      </c>
      <c r="L11" s="409">
        <v>34577.495792568305</v>
      </c>
      <c r="M11" s="409">
        <v>34977.59336481322</v>
      </c>
      <c r="N11" s="409">
        <v>36137.601158419318</v>
      </c>
      <c r="O11" s="409">
        <v>33340.623674823255</v>
      </c>
      <c r="P11" s="409">
        <v>33270.473370535976</v>
      </c>
      <c r="Q11" s="409">
        <v>30726.972902933026</v>
      </c>
      <c r="R11" s="409">
        <v>32092.687219117226</v>
      </c>
      <c r="S11" s="409">
        <v>33835.631393904645</v>
      </c>
      <c r="T11" s="410">
        <v>34608.603050815</v>
      </c>
    </row>
    <row r="12" spans="1:21">
      <c r="A12" s="340"/>
      <c r="B12" s="411"/>
      <c r="C12" s="412"/>
      <c r="D12" s="412"/>
      <c r="E12" s="412"/>
      <c r="F12" s="412"/>
      <c r="G12" s="411"/>
      <c r="H12" s="412"/>
      <c r="I12" s="412"/>
      <c r="J12" s="412"/>
      <c r="K12" s="412"/>
      <c r="L12" s="411"/>
      <c r="M12" s="411"/>
      <c r="N12" s="411"/>
      <c r="O12" s="411"/>
      <c r="P12" s="411"/>
      <c r="Q12" s="411"/>
      <c r="R12" s="411"/>
      <c r="S12" s="411"/>
      <c r="T12" s="411"/>
    </row>
    <row r="13" spans="1:21">
      <c r="A13" s="328" t="s">
        <v>349</v>
      </c>
      <c r="B13" s="413">
        <v>0.38288284854491461</v>
      </c>
      <c r="C13" s="413">
        <v>0.38691379399241171</v>
      </c>
      <c r="D13" s="413">
        <v>0.39009239020376812</v>
      </c>
      <c r="E13" s="413">
        <v>0.39401147817256377</v>
      </c>
      <c r="F13" s="413">
        <v>0.40219371853925423</v>
      </c>
      <c r="G13" s="413">
        <v>0.39937508483334744</v>
      </c>
      <c r="H13" s="413">
        <v>0.3875628078420838</v>
      </c>
      <c r="I13" s="413">
        <v>0.3915064590346492</v>
      </c>
      <c r="J13" s="413">
        <v>0.39146488338840868</v>
      </c>
      <c r="K13" s="413">
        <v>0.38444109994724096</v>
      </c>
      <c r="L13" s="413">
        <v>0.39912866230453847</v>
      </c>
      <c r="M13" s="413">
        <v>0.40783234811130548</v>
      </c>
      <c r="N13" s="413">
        <v>0.41307596542550395</v>
      </c>
      <c r="O13" s="413">
        <v>0.40866882199393367</v>
      </c>
      <c r="P13" s="413">
        <v>0.40997918276087014</v>
      </c>
      <c r="Q13" s="413">
        <v>0.40488581567239196</v>
      </c>
      <c r="R13" s="413">
        <f t="shared" ref="R13:T15" si="1">(Q13*(1+((Q13/N13)^(1/(Q$3-N$3))-1)))</f>
        <v>0.40219201228766477</v>
      </c>
      <c r="S13" s="413">
        <f t="shared" si="1"/>
        <v>0.40005596727210513</v>
      </c>
      <c r="T13" s="414">
        <f t="shared" si="1"/>
        <v>0.39680189288798379</v>
      </c>
      <c r="U13" t="s">
        <v>350</v>
      </c>
    </row>
    <row r="14" spans="1:21">
      <c r="A14" s="328" t="s">
        <v>351</v>
      </c>
      <c r="B14" s="413">
        <v>0.50484428202565024</v>
      </c>
      <c r="C14" s="413">
        <v>0.51395411109323685</v>
      </c>
      <c r="D14" s="413">
        <v>0.50638705998762401</v>
      </c>
      <c r="E14" s="413">
        <v>0.51580397592020721</v>
      </c>
      <c r="F14" s="413">
        <v>0.52238470708322327</v>
      </c>
      <c r="G14" s="413">
        <v>0.51591353404321327</v>
      </c>
      <c r="H14" s="413">
        <v>0.52333854404077007</v>
      </c>
      <c r="I14" s="413">
        <v>0.51673391097294807</v>
      </c>
      <c r="J14" s="413">
        <v>0.55082974238243787</v>
      </c>
      <c r="K14" s="413">
        <v>0.53807586223966541</v>
      </c>
      <c r="L14" s="413">
        <v>0.55369065195613132</v>
      </c>
      <c r="M14" s="413">
        <v>0.55607258291853134</v>
      </c>
      <c r="N14" s="413">
        <v>0.55643511804230039</v>
      </c>
      <c r="O14" s="413">
        <v>0.55320571184897482</v>
      </c>
      <c r="P14" s="413">
        <v>0.5532658205592963</v>
      </c>
      <c r="Q14" s="413">
        <v>0.55364481760604289</v>
      </c>
      <c r="R14" s="413">
        <f t="shared" si="1"/>
        <v>0.55271783032063593</v>
      </c>
      <c r="S14" s="413">
        <f t="shared" si="1"/>
        <v>0.55255529877905096</v>
      </c>
      <c r="T14" s="414">
        <f t="shared" si="1"/>
        <v>0.55231866101574534</v>
      </c>
      <c r="U14" t="s">
        <v>352</v>
      </c>
    </row>
    <row r="15" spans="1:21">
      <c r="A15" s="328" t="s">
        <v>353</v>
      </c>
      <c r="B15" s="413">
        <v>0.60033751702532845</v>
      </c>
      <c r="C15" s="413">
        <v>0.60779917300489494</v>
      </c>
      <c r="D15" s="413">
        <v>0.59584900640914251</v>
      </c>
      <c r="E15" s="413">
        <v>0.60495824970313383</v>
      </c>
      <c r="F15" s="413">
        <v>0.60332290695877699</v>
      </c>
      <c r="G15" s="413">
        <v>0.60091834773573316</v>
      </c>
      <c r="H15" s="413">
        <v>0.6164720435478882</v>
      </c>
      <c r="I15" s="413">
        <v>0.61069922567041512</v>
      </c>
      <c r="J15" s="413">
        <v>0.64486206369959664</v>
      </c>
      <c r="K15" s="413">
        <v>0.63833565748060017</v>
      </c>
      <c r="L15" s="413">
        <v>0.64587129060447934</v>
      </c>
      <c r="M15" s="413">
        <v>0.64465552042813812</v>
      </c>
      <c r="N15" s="413">
        <v>0.64217747087882182</v>
      </c>
      <c r="O15" s="413">
        <v>0.64089490827163231</v>
      </c>
      <c r="P15" s="413">
        <v>0.64025430204364653</v>
      </c>
      <c r="Q15" s="413">
        <v>0.64389301728775117</v>
      </c>
      <c r="R15" s="413">
        <f t="shared" si="1"/>
        <v>0.64446588393128412</v>
      </c>
      <c r="S15" s="413">
        <f t="shared" si="1"/>
        <v>0.6456606252381466</v>
      </c>
      <c r="T15" s="414">
        <f t="shared" si="1"/>
        <v>0.64747285869520832</v>
      </c>
      <c r="U15" t="s">
        <v>354</v>
      </c>
    </row>
    <row r="16" spans="1:21">
      <c r="A16" s="328" t="s">
        <v>355</v>
      </c>
      <c r="B16" s="413">
        <v>0.4199199116734747</v>
      </c>
      <c r="C16" s="413">
        <v>0.4241959683566775</v>
      </c>
      <c r="D16" s="413">
        <v>0.43100011421503026</v>
      </c>
      <c r="E16" s="413">
        <v>0.43624821301825734</v>
      </c>
      <c r="F16" s="413">
        <v>0.42714616386437421</v>
      </c>
      <c r="G16" s="413">
        <v>0.4305831284485328</v>
      </c>
      <c r="H16" s="413">
        <v>0.43143262812794042</v>
      </c>
      <c r="I16" s="413">
        <v>0.42398679874703415</v>
      </c>
      <c r="J16" s="413">
        <v>0.41239579273812249</v>
      </c>
      <c r="K16" s="413">
        <v>0.40349377187188434</v>
      </c>
      <c r="L16" s="413">
        <v>0.41743171657777883</v>
      </c>
      <c r="M16" s="413">
        <v>0.42972554861628376</v>
      </c>
      <c r="N16" s="413">
        <v>0.44384798946107612</v>
      </c>
      <c r="O16" s="413">
        <v>0.44023234484867019</v>
      </c>
      <c r="P16" s="413">
        <v>0.45488426291248996</v>
      </c>
      <c r="Q16" s="413">
        <v>0.45676586081983572</v>
      </c>
      <c r="R16" s="413">
        <f>(Q16*(1+((Q16/N16)^(1/(Q$3-N$3))-1)))</f>
        <v>0.46115483186044492</v>
      </c>
      <c r="S16" s="413">
        <f>(R16*(1+((R16/O16)^(1/(R$3-O$3))-1)))</f>
        <v>0.46834767494892166</v>
      </c>
      <c r="T16" s="414">
        <f>(S16*(1+((S16/P16)^(1/(S$3-P$3))-1)))</f>
        <v>0.4729234552980674</v>
      </c>
      <c r="U16" t="s">
        <v>356</v>
      </c>
    </row>
    <row r="17" spans="1:21">
      <c r="A17" s="340"/>
      <c r="B17" s="412"/>
      <c r="C17" s="412"/>
      <c r="D17" s="412"/>
      <c r="E17" s="412"/>
      <c r="F17" s="412"/>
      <c r="G17" s="412"/>
      <c r="H17" s="412"/>
      <c r="I17" s="412"/>
      <c r="J17" s="412"/>
      <c r="K17" s="412"/>
      <c r="L17" s="412"/>
      <c r="M17" s="412"/>
      <c r="N17" s="415"/>
      <c r="O17" s="415"/>
      <c r="P17" s="415"/>
      <c r="Q17" s="415"/>
      <c r="R17" s="415"/>
      <c r="S17" s="415"/>
      <c r="T17" s="416"/>
    </row>
    <row r="18" spans="1:21">
      <c r="A18" s="326" t="s">
        <v>357</v>
      </c>
      <c r="B18" s="417">
        <v>0.40522657794113226</v>
      </c>
      <c r="C18" s="417">
        <v>0.40886142089847349</v>
      </c>
      <c r="D18" s="417">
        <v>0.41337339997676525</v>
      </c>
      <c r="E18" s="417">
        <v>0.41851626860496088</v>
      </c>
      <c r="F18" s="417">
        <v>0.4156870850139463</v>
      </c>
      <c r="G18" s="417">
        <v>0.41490172042411977</v>
      </c>
      <c r="H18" s="417">
        <v>0.4107239473725724</v>
      </c>
      <c r="I18" s="417">
        <v>0.40823524808456269</v>
      </c>
      <c r="J18" s="417">
        <v>0.40218383941120422</v>
      </c>
      <c r="K18" s="417">
        <v>0.39401916607657356</v>
      </c>
      <c r="L18" s="417">
        <v>0.40806075038851991</v>
      </c>
      <c r="M18" s="417">
        <v>0.41785736284079716</v>
      </c>
      <c r="N18" s="417">
        <v>0.4270698490707332</v>
      </c>
      <c r="O18" s="417">
        <v>0.4224192545259996</v>
      </c>
      <c r="P18" s="417">
        <v>0.42904642536984372</v>
      </c>
      <c r="Q18" s="417">
        <v>0.42641004827754514</v>
      </c>
      <c r="R18" s="417">
        <f t="shared" ref="R18:T20" si="2">(Q18*(1+((Q18/N18)^(1/(Q$3-N$3))-1)))</f>
        <v>0.42619034128164668</v>
      </c>
      <c r="S18" s="417">
        <f t="shared" si="2"/>
        <v>0.42745483670914508</v>
      </c>
      <c r="T18" s="414">
        <f t="shared" si="2"/>
        <v>0.4269256202721744</v>
      </c>
      <c r="U18" t="s">
        <v>358</v>
      </c>
    </row>
    <row r="19" spans="1:21">
      <c r="A19" s="326" t="s">
        <v>359</v>
      </c>
      <c r="B19" s="417">
        <v>0.44817155194595126</v>
      </c>
      <c r="C19" s="417">
        <v>0.45513482586879572</v>
      </c>
      <c r="D19" s="417">
        <v>0.45877173322589726</v>
      </c>
      <c r="E19" s="417">
        <v>0.46456814928805107</v>
      </c>
      <c r="F19" s="417">
        <v>0.46480118419011973</v>
      </c>
      <c r="G19" s="417">
        <v>0.46802155810224344</v>
      </c>
      <c r="H19" s="417">
        <v>0.46809670049986263</v>
      </c>
      <c r="I19" s="417">
        <v>0.4626055500542226</v>
      </c>
      <c r="J19" s="417">
        <v>0.46828731846537736</v>
      </c>
      <c r="K19" s="417">
        <v>0.45921790278295999</v>
      </c>
      <c r="L19" s="417">
        <v>0.47610278254983895</v>
      </c>
      <c r="M19" s="417">
        <v>0.48844437615333791</v>
      </c>
      <c r="N19" s="417">
        <v>0.49686720807138585</v>
      </c>
      <c r="O19" s="417">
        <v>0.49549478804079794</v>
      </c>
      <c r="P19" s="417">
        <v>0.5041769930566431</v>
      </c>
      <c r="Q19" s="417">
        <v>0.50595417936686515</v>
      </c>
      <c r="R19" s="417">
        <f t="shared" si="2"/>
        <v>0.5090199513648096</v>
      </c>
      <c r="S19" s="417">
        <f t="shared" si="2"/>
        <v>0.51360988853777489</v>
      </c>
      <c r="T19" s="414">
        <f t="shared" si="2"/>
        <v>0.51679324404998672</v>
      </c>
      <c r="U19" t="s">
        <v>360</v>
      </c>
    </row>
    <row r="20" spans="1:21">
      <c r="A20" s="326" t="s">
        <v>361</v>
      </c>
      <c r="B20" s="417">
        <v>0.49147908267801832</v>
      </c>
      <c r="C20" s="417">
        <v>0.49971481045940258</v>
      </c>
      <c r="D20" s="417">
        <v>0.50203179308330914</v>
      </c>
      <c r="E20" s="417">
        <v>0.5070757308525613</v>
      </c>
      <c r="F20" s="417">
        <v>0.50805743846226104</v>
      </c>
      <c r="G20" s="417">
        <v>0.51616846591372889</v>
      </c>
      <c r="H20" s="417">
        <v>0.5188658439000261</v>
      </c>
      <c r="I20" s="417">
        <v>0.5145380089290601</v>
      </c>
      <c r="J20" s="417">
        <v>0.52581800940165802</v>
      </c>
      <c r="K20" s="417">
        <v>0.52026811729338884</v>
      </c>
      <c r="L20" s="417">
        <v>0.5343845657856825</v>
      </c>
      <c r="M20" s="417">
        <v>0.54623792576293151</v>
      </c>
      <c r="N20" s="417">
        <v>0.55198516883296866</v>
      </c>
      <c r="O20" s="417">
        <v>0.5535039101309186</v>
      </c>
      <c r="P20" s="417">
        <v>0.56154426945352454</v>
      </c>
      <c r="Q20" s="417">
        <v>0.56625794034991495</v>
      </c>
      <c r="R20" s="417">
        <f t="shared" si="2"/>
        <v>0.57109707648858854</v>
      </c>
      <c r="S20" s="417">
        <f t="shared" si="2"/>
        <v>0.57708486567953199</v>
      </c>
      <c r="T20" s="414">
        <f t="shared" si="2"/>
        <v>0.58236005712435335</v>
      </c>
      <c r="U20" t="s">
        <v>362</v>
      </c>
    </row>
    <row r="21" spans="1:21">
      <c r="B21" s="103"/>
      <c r="C21" s="103"/>
      <c r="D21" s="103"/>
      <c r="E21" s="103"/>
      <c r="F21" s="103"/>
      <c r="G21" s="323"/>
      <c r="H21" s="323"/>
      <c r="I21" s="323"/>
      <c r="J21" s="323"/>
      <c r="K21" s="323"/>
      <c r="L21" s="323"/>
      <c r="M21" s="418"/>
      <c r="N21" s="418"/>
      <c r="O21" s="418"/>
    </row>
    <row r="22" spans="1:21">
      <c r="G22" s="323"/>
      <c r="H22" s="323"/>
      <c r="I22" s="323"/>
      <c r="J22" s="323"/>
      <c r="K22" s="323"/>
      <c r="L22" s="323"/>
      <c r="M22" s="418"/>
      <c r="N22" s="419"/>
      <c r="O22" s="419"/>
      <c r="P22" s="419"/>
      <c r="Q22" s="419"/>
      <c r="R22" s="419"/>
      <c r="S22" s="419"/>
    </row>
    <row r="23" spans="1:21">
      <c r="B23" s="103"/>
      <c r="G23" s="323"/>
      <c r="H23" s="323"/>
      <c r="I23" s="323"/>
      <c r="J23" s="323"/>
      <c r="K23" s="323"/>
      <c r="L23" s="323"/>
      <c r="M23" s="418"/>
      <c r="N23" s="419"/>
      <c r="O23" s="419"/>
      <c r="P23" s="419"/>
      <c r="Q23" s="419"/>
      <c r="R23" s="419"/>
      <c r="S23" s="419"/>
    </row>
    <row r="24" spans="1:21">
      <c r="J24" s="420"/>
      <c r="K24" s="420"/>
      <c r="N24" s="419"/>
      <c r="O24" s="419"/>
      <c r="P24" s="419"/>
      <c r="Q24" s="419"/>
      <c r="R24" s="419"/>
      <c r="S24" s="419"/>
    </row>
    <row r="25" spans="1:21">
      <c r="B25" s="421"/>
      <c r="C25" s="421"/>
      <c r="D25" s="421"/>
      <c r="E25" s="421"/>
      <c r="F25" s="421"/>
      <c r="G25" s="421"/>
      <c r="H25" s="421"/>
      <c r="I25" s="421"/>
      <c r="J25" s="420"/>
      <c r="K25" s="420"/>
      <c r="L25" s="421"/>
      <c r="M25" s="421"/>
      <c r="N25" s="419"/>
      <c r="O25" s="419"/>
      <c r="P25" s="419"/>
      <c r="Q25" s="419"/>
      <c r="R25" s="419"/>
      <c r="S25" s="419"/>
    </row>
    <row r="26" spans="1:21">
      <c r="J26" s="420"/>
      <c r="K26" s="420"/>
    </row>
    <row r="27" spans="1:21">
      <c r="K27" s="420"/>
    </row>
    <row r="28" spans="1:21">
      <c r="J28" s="420"/>
      <c r="K28" s="420"/>
    </row>
  </sheetData>
  <hyperlinks>
    <hyperlink ref="A1" location="Indice!A1" display="Torna indietro" xr:uid="{CBCEC7D5-CB68-4E3D-AA7D-5188D5FECDAB}"/>
  </hyperlink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8B74A-236D-446D-AAB0-A0566E37EF59}">
  <dimension ref="A1:X187"/>
  <sheetViews>
    <sheetView zoomScale="85" zoomScaleNormal="85" workbookViewId="0">
      <pane xSplit="1" ySplit="5" topLeftCell="B6" activePane="bottomRight" state="frozen"/>
      <selection activeCell="A11" sqref="A11"/>
      <selection pane="topRight" activeCell="A11" sqref="A11"/>
      <selection pane="bottomLeft" activeCell="A11" sqref="A11"/>
      <selection pane="bottomRight" activeCell="A6" sqref="A6:XFD21"/>
    </sheetView>
  </sheetViews>
  <sheetFormatPr defaultRowHeight="14.5"/>
  <cols>
    <col min="1" max="1" width="41.26953125" customWidth="1"/>
    <col min="2" max="8" width="10.7265625" customWidth="1"/>
    <col min="10" max="16" width="10.7265625" customWidth="1"/>
    <col min="21" max="21" width="10.26953125" customWidth="1"/>
  </cols>
  <sheetData>
    <row r="1" spans="1:24" ht="15.5">
      <c r="A1" s="133" t="s">
        <v>30</v>
      </c>
    </row>
    <row r="2" spans="1:24" ht="15.5">
      <c r="A2" s="61" t="s">
        <v>363</v>
      </c>
    </row>
    <row r="3" spans="1:24">
      <c r="B3" s="473" t="s">
        <v>195</v>
      </c>
      <c r="C3" s="473"/>
      <c r="D3" s="473"/>
      <c r="E3" s="473"/>
      <c r="F3" s="473"/>
      <c r="G3" s="473"/>
      <c r="H3" s="473"/>
      <c r="J3" s="473" t="s">
        <v>195</v>
      </c>
      <c r="K3" s="473"/>
      <c r="L3" s="473"/>
      <c r="M3" s="473"/>
      <c r="N3" s="473"/>
      <c r="O3" s="473"/>
      <c r="P3" s="473"/>
      <c r="R3" s="473" t="s">
        <v>195</v>
      </c>
      <c r="S3" s="473"/>
      <c r="T3" s="473"/>
      <c r="U3" s="473"/>
      <c r="V3" s="473"/>
      <c r="W3" s="473"/>
      <c r="X3" s="473"/>
    </row>
    <row r="4" spans="1:24" ht="29">
      <c r="B4" s="324" t="s">
        <v>34</v>
      </c>
      <c r="C4" s="324" t="s">
        <v>252</v>
      </c>
      <c r="D4" s="324" t="s">
        <v>39</v>
      </c>
      <c r="E4" s="324" t="s">
        <v>85</v>
      </c>
      <c r="F4" s="324" t="s">
        <v>282</v>
      </c>
      <c r="G4" s="324" t="s">
        <v>283</v>
      </c>
      <c r="H4" s="324" t="s">
        <v>118</v>
      </c>
      <c r="J4" s="324" t="s">
        <v>34</v>
      </c>
      <c r="K4" s="324" t="s">
        <v>252</v>
      </c>
      <c r="L4" s="324" t="s">
        <v>39</v>
      </c>
      <c r="M4" s="324" t="s">
        <v>85</v>
      </c>
      <c r="N4" s="324" t="s">
        <v>282</v>
      </c>
      <c r="O4" s="324" t="s">
        <v>283</v>
      </c>
      <c r="P4" s="324" t="s">
        <v>118</v>
      </c>
      <c r="R4" s="324" t="s">
        <v>34</v>
      </c>
      <c r="S4" s="324" t="s">
        <v>252</v>
      </c>
      <c r="T4" s="324" t="s">
        <v>39</v>
      </c>
      <c r="U4" s="324" t="s">
        <v>85</v>
      </c>
      <c r="V4" s="324" t="s">
        <v>282</v>
      </c>
      <c r="W4" s="324" t="s">
        <v>283</v>
      </c>
      <c r="X4" s="324" t="s">
        <v>118</v>
      </c>
    </row>
    <row r="5" spans="1:24">
      <c r="A5" s="325">
        <v>2022</v>
      </c>
      <c r="B5" s="474" t="s">
        <v>364</v>
      </c>
      <c r="C5" s="475"/>
      <c r="D5" s="475"/>
      <c r="E5" s="475"/>
      <c r="F5" s="475"/>
      <c r="G5" s="475"/>
      <c r="H5" s="476"/>
      <c r="J5" s="474" t="s">
        <v>365</v>
      </c>
      <c r="K5" s="475"/>
      <c r="L5" s="475"/>
      <c r="M5" s="475"/>
      <c r="N5" s="475"/>
      <c r="O5" s="475"/>
      <c r="P5" s="476"/>
      <c r="R5" s="474" t="s">
        <v>366</v>
      </c>
      <c r="S5" s="475"/>
      <c r="T5" s="475"/>
      <c r="U5" s="475"/>
      <c r="V5" s="475"/>
      <c r="W5" s="475"/>
      <c r="X5" s="476"/>
    </row>
    <row r="6" spans="1:24">
      <c r="A6" s="326" t="s">
        <v>285</v>
      </c>
      <c r="B6" s="395">
        <v>0.36000000000000004</v>
      </c>
      <c r="C6" s="395">
        <v>0.54396173098980605</v>
      </c>
      <c r="D6" s="395">
        <v>0.40192028580998096</v>
      </c>
      <c r="E6" s="395">
        <v>0.36583981788226738</v>
      </c>
      <c r="F6" s="395">
        <v>0.31431716068592586</v>
      </c>
      <c r="G6" s="395">
        <v>0.36240401395470223</v>
      </c>
      <c r="H6" s="395">
        <v>0.45144484593248257</v>
      </c>
      <c r="I6" s="315"/>
    </row>
    <row r="7" spans="1:24">
      <c r="A7" s="328" t="s">
        <v>286</v>
      </c>
      <c r="B7" s="398" t="s">
        <v>370</v>
      </c>
      <c r="C7" s="398">
        <v>0.3712488398473755</v>
      </c>
      <c r="D7" s="398">
        <v>0.40192028580998096</v>
      </c>
      <c r="E7" s="398">
        <v>0.37962670041126223</v>
      </c>
      <c r="F7" s="398">
        <v>0.410490307867731</v>
      </c>
      <c r="G7" s="398">
        <v>0.36272040302267</v>
      </c>
      <c r="H7" s="395">
        <v>0.37560239618670854</v>
      </c>
      <c r="I7" s="315"/>
    </row>
    <row r="8" spans="1:24">
      <c r="A8" s="328" t="s">
        <v>287</v>
      </c>
      <c r="B8" s="398" t="s">
        <v>370</v>
      </c>
      <c r="C8" s="398">
        <v>0.3331790837575197</v>
      </c>
      <c r="D8" s="398" t="s">
        <v>370</v>
      </c>
      <c r="E8" s="398">
        <v>0.23608105449537675</v>
      </c>
      <c r="F8" s="398">
        <v>0.26552588877415545</v>
      </c>
      <c r="G8" s="398">
        <v>0.33091276771762113</v>
      </c>
      <c r="H8" s="395">
        <v>0.32464810913467274</v>
      </c>
      <c r="I8" s="315"/>
    </row>
    <row r="9" spans="1:24">
      <c r="A9" s="328" t="s">
        <v>288</v>
      </c>
      <c r="B9" s="398">
        <v>0.36000000000000004</v>
      </c>
      <c r="C9" s="398">
        <v>0.61120543293718177</v>
      </c>
      <c r="D9" s="398" t="s">
        <v>370</v>
      </c>
      <c r="E9" s="398">
        <v>0.36525974025974028</v>
      </c>
      <c r="F9" s="398">
        <v>0.26589851539995568</v>
      </c>
      <c r="G9" s="398">
        <v>0.3964757709251101</v>
      </c>
      <c r="H9" s="395">
        <v>0.35929300484879523</v>
      </c>
      <c r="I9" s="315"/>
    </row>
    <row r="10" spans="1:24">
      <c r="A10" s="328" t="s">
        <v>289</v>
      </c>
      <c r="B10" s="398" t="s">
        <v>370</v>
      </c>
      <c r="C10" s="398">
        <v>0.54216867469879526</v>
      </c>
      <c r="D10" s="398" t="s">
        <v>370</v>
      </c>
      <c r="E10" s="398">
        <v>0.43300457060380082</v>
      </c>
      <c r="F10" s="398">
        <v>0.46547711404189296</v>
      </c>
      <c r="G10" s="398">
        <v>0.39991113085980889</v>
      </c>
      <c r="H10" s="395">
        <v>0.53954958274729758</v>
      </c>
      <c r="I10" s="315"/>
    </row>
    <row r="11" spans="1:24">
      <c r="A11" s="328" t="s">
        <v>290</v>
      </c>
      <c r="B11" s="398" t="s">
        <v>370</v>
      </c>
      <c r="C11" s="398" t="s">
        <v>370</v>
      </c>
      <c r="D11" s="398" t="s">
        <v>370</v>
      </c>
      <c r="E11" s="398" t="s">
        <v>370</v>
      </c>
      <c r="F11" s="398" t="s">
        <v>370</v>
      </c>
      <c r="G11" s="398" t="s">
        <v>370</v>
      </c>
      <c r="H11" s="395" t="s">
        <v>370</v>
      </c>
      <c r="I11" s="315"/>
    </row>
    <row r="12" spans="1:24">
      <c r="A12" s="328" t="s">
        <v>301</v>
      </c>
      <c r="B12" s="398" t="s">
        <v>370</v>
      </c>
      <c r="C12" s="398" t="s">
        <v>370</v>
      </c>
      <c r="D12" s="398" t="s">
        <v>370</v>
      </c>
      <c r="E12" s="398" t="s">
        <v>370</v>
      </c>
      <c r="F12" s="398" t="s">
        <v>370</v>
      </c>
      <c r="G12" s="398" t="s">
        <v>370</v>
      </c>
      <c r="H12" s="395" t="s">
        <v>370</v>
      </c>
      <c r="I12" s="315"/>
    </row>
    <row r="13" spans="1:24">
      <c r="A13" s="326" t="s">
        <v>292</v>
      </c>
      <c r="B13" s="395" t="s">
        <v>370</v>
      </c>
      <c r="C13" s="395">
        <v>0.59706010497540918</v>
      </c>
      <c r="D13" s="395">
        <v>0.39938899580536563</v>
      </c>
      <c r="E13" s="395">
        <v>0.58989515986990326</v>
      </c>
      <c r="F13" s="395">
        <v>0.44953972177837098</v>
      </c>
      <c r="G13" s="395">
        <v>0.48518258187894681</v>
      </c>
      <c r="H13" s="395">
        <v>0.56283429930594187</v>
      </c>
      <c r="I13" s="315"/>
      <c r="J13" s="395" t="s">
        <v>370</v>
      </c>
      <c r="K13" s="395">
        <v>0.6651663696068093</v>
      </c>
      <c r="L13" s="395">
        <v>0.46914252887330665</v>
      </c>
      <c r="M13" s="395">
        <v>0.77966794953803842</v>
      </c>
      <c r="N13" s="395">
        <v>0.56668891131337695</v>
      </c>
      <c r="O13" s="395">
        <v>0.58618759858091296</v>
      </c>
      <c r="P13" s="395">
        <v>0.64535260893179336</v>
      </c>
      <c r="R13" s="395" t="s">
        <v>370</v>
      </c>
      <c r="S13" s="395">
        <v>0.88896957981922864</v>
      </c>
      <c r="T13" s="395">
        <v>0.81813498196805767</v>
      </c>
      <c r="U13" s="395">
        <v>0.89023006841788077</v>
      </c>
      <c r="V13" s="395">
        <v>0.61536697476394164</v>
      </c>
      <c r="W13" s="395">
        <v>0.45454545454545453</v>
      </c>
      <c r="X13" s="395">
        <v>0.81458443410480108</v>
      </c>
    </row>
    <row r="14" spans="1:24">
      <c r="A14" s="328" t="s">
        <v>293</v>
      </c>
      <c r="B14" s="398" t="s">
        <v>370</v>
      </c>
      <c r="C14" s="398">
        <v>0.63841106579180695</v>
      </c>
      <c r="D14" s="398">
        <v>0.48767271742075319</v>
      </c>
      <c r="E14" s="398">
        <v>0.60010001666944501</v>
      </c>
      <c r="F14" s="398">
        <v>0.46088849059019338</v>
      </c>
      <c r="G14" s="398">
        <v>0.48537144398004589</v>
      </c>
      <c r="H14" s="395">
        <v>0.57315467966133626</v>
      </c>
      <c r="I14" s="315"/>
      <c r="J14" s="398" t="s">
        <v>370</v>
      </c>
      <c r="K14" s="398">
        <v>0.72477578928073361</v>
      </c>
      <c r="L14" s="398">
        <v>0.58289177736779363</v>
      </c>
      <c r="M14" s="398">
        <v>0.76239610211252495</v>
      </c>
      <c r="N14" s="398">
        <v>0.66785446980982199</v>
      </c>
      <c r="O14" s="398">
        <v>0.58630901397666046</v>
      </c>
      <c r="P14" s="395">
        <v>0.6763516713249379</v>
      </c>
      <c r="R14" s="398" t="s">
        <v>370</v>
      </c>
      <c r="S14" s="398">
        <v>0.9348009209861291</v>
      </c>
      <c r="T14" s="398">
        <v>1</v>
      </c>
      <c r="U14" s="398">
        <v>0.49090909090909091</v>
      </c>
      <c r="V14" s="398">
        <v>0.48459715639810425</v>
      </c>
      <c r="W14" s="398">
        <v>0.45307245490675635</v>
      </c>
      <c r="X14" s="395">
        <v>0.76745734558133871</v>
      </c>
    </row>
    <row r="15" spans="1:24">
      <c r="A15" s="328" t="s">
        <v>294</v>
      </c>
      <c r="B15" s="398" t="s">
        <v>370</v>
      </c>
      <c r="C15" s="398">
        <v>0.66889632107023422</v>
      </c>
      <c r="D15" s="398" t="s">
        <v>370</v>
      </c>
      <c r="E15" s="398">
        <v>0.69390902081727068</v>
      </c>
      <c r="F15" s="398">
        <v>0.36072144288577157</v>
      </c>
      <c r="G15" s="398">
        <v>0.57646116893514809</v>
      </c>
      <c r="H15" s="395">
        <v>0.66894945924335514</v>
      </c>
      <c r="I15" s="315"/>
      <c r="J15" s="398" t="s">
        <v>370</v>
      </c>
      <c r="K15" s="398">
        <v>0.78701966893425324</v>
      </c>
      <c r="L15" s="398" t="s">
        <v>370</v>
      </c>
      <c r="M15" s="398">
        <v>0.81723150033940517</v>
      </c>
      <c r="N15" s="398">
        <v>0.64231173439725142</v>
      </c>
      <c r="O15" s="398">
        <v>0.7416165090988821</v>
      </c>
      <c r="P15" s="395">
        <v>0.78858584806473442</v>
      </c>
      <c r="R15" s="398" t="s">
        <v>370</v>
      </c>
      <c r="S15" s="398">
        <v>0.96358502120710399</v>
      </c>
      <c r="T15" s="398" t="s">
        <v>370</v>
      </c>
      <c r="U15" s="398">
        <v>0.61706201467928945</v>
      </c>
      <c r="V15" s="398">
        <v>0.44199706314243764</v>
      </c>
      <c r="W15" s="398">
        <v>0.95</v>
      </c>
      <c r="X15" s="395">
        <v>0.92682604272634794</v>
      </c>
    </row>
    <row r="16" spans="1:24">
      <c r="A16" s="328" t="s">
        <v>295</v>
      </c>
      <c r="B16" s="398" t="s">
        <v>370</v>
      </c>
      <c r="C16" s="398">
        <v>0.58708414872798442</v>
      </c>
      <c r="D16" s="398">
        <v>0.41972717733473242</v>
      </c>
      <c r="E16" s="398">
        <v>0.55113288426209439</v>
      </c>
      <c r="F16" s="398">
        <v>0.60718502276943831</v>
      </c>
      <c r="G16" s="398">
        <v>0.46379799020870915</v>
      </c>
      <c r="H16" s="395">
        <v>0.58611137270854163</v>
      </c>
      <c r="I16" s="315"/>
      <c r="J16" s="398" t="s">
        <v>370</v>
      </c>
      <c r="K16" s="398">
        <v>0.63310432121287985</v>
      </c>
      <c r="L16" s="398">
        <v>0.51595632697540028</v>
      </c>
      <c r="M16" s="398">
        <v>0.74704567137787847</v>
      </c>
      <c r="N16" s="398">
        <v>0.66237053733998463</v>
      </c>
      <c r="O16" s="398">
        <v>0.55144740616308163</v>
      </c>
      <c r="P16" s="395">
        <v>0.6389224997944718</v>
      </c>
      <c r="R16" s="398" t="s">
        <v>370</v>
      </c>
      <c r="S16" s="398">
        <v>0.82196827482635626</v>
      </c>
      <c r="T16" s="398">
        <v>0.82847013907826572</v>
      </c>
      <c r="U16" s="398">
        <v>0.93035103635982963</v>
      </c>
      <c r="V16" s="398">
        <v>0.56168508536842421</v>
      </c>
      <c r="W16" s="398">
        <v>0.66878980891719753</v>
      </c>
      <c r="X16" s="395">
        <v>0.79851792255086684</v>
      </c>
    </row>
    <row r="17" spans="1:24">
      <c r="A17" s="328" t="s">
        <v>296</v>
      </c>
      <c r="B17" s="398" t="s">
        <v>370</v>
      </c>
      <c r="C17" s="398">
        <v>0.76013513513513531</v>
      </c>
      <c r="D17" s="398" t="s">
        <v>370</v>
      </c>
      <c r="E17" s="398">
        <v>0.71216617210682509</v>
      </c>
      <c r="F17" s="398">
        <v>0.6321334503950834</v>
      </c>
      <c r="G17" s="398" t="s">
        <v>370</v>
      </c>
      <c r="H17" s="395">
        <v>0.68270253504997991</v>
      </c>
      <c r="I17" s="315"/>
      <c r="J17" s="398" t="s">
        <v>370</v>
      </c>
      <c r="K17" s="398">
        <v>0.8681964548976232</v>
      </c>
      <c r="L17" s="398" t="s">
        <v>370</v>
      </c>
      <c r="M17" s="398">
        <v>0.83527822146556907</v>
      </c>
      <c r="N17" s="398">
        <v>0.77974211278400252</v>
      </c>
      <c r="O17" s="398" t="s">
        <v>370</v>
      </c>
      <c r="P17" s="395">
        <v>0.8251296266574093</v>
      </c>
      <c r="R17" s="398" t="s">
        <v>370</v>
      </c>
      <c r="S17" s="398">
        <v>0.94819006067216582</v>
      </c>
      <c r="T17" s="398" t="s">
        <v>370</v>
      </c>
      <c r="U17" s="398">
        <v>0.99727255016559524</v>
      </c>
      <c r="V17" s="398">
        <v>0.83521611001964635</v>
      </c>
      <c r="W17" s="398" t="s">
        <v>370</v>
      </c>
      <c r="X17" s="395">
        <v>0.92460499044440259</v>
      </c>
    </row>
    <row r="18" spans="1:24">
      <c r="A18" s="328" t="s">
        <v>297</v>
      </c>
      <c r="B18" s="398" t="s">
        <v>370</v>
      </c>
      <c r="C18" s="398">
        <v>0.40636640704368437</v>
      </c>
      <c r="D18" s="398">
        <v>0.3692307692307692</v>
      </c>
      <c r="E18" s="398">
        <v>0.56737588652482263</v>
      </c>
      <c r="F18" s="398">
        <v>0.29356601157954826</v>
      </c>
      <c r="G18" s="398">
        <v>0.31897926634768742</v>
      </c>
      <c r="H18" s="395">
        <v>0.32093163977101224</v>
      </c>
      <c r="I18" s="315"/>
      <c r="J18" s="398" t="s">
        <v>370</v>
      </c>
      <c r="K18" s="398">
        <v>0.54097783649429465</v>
      </c>
      <c r="L18" s="398">
        <v>0.40369779136780398</v>
      </c>
      <c r="M18" s="398">
        <v>0.81315831911175551</v>
      </c>
      <c r="N18" s="398">
        <v>0.42954254144095039</v>
      </c>
      <c r="O18" s="398">
        <v>0.5636763161004299</v>
      </c>
      <c r="P18" s="395">
        <v>0.46046163893273462</v>
      </c>
      <c r="R18" s="398" t="s">
        <v>370</v>
      </c>
      <c r="S18" s="398">
        <v>0.87586805555555547</v>
      </c>
      <c r="T18" s="398">
        <v>0.6632732967893501</v>
      </c>
      <c r="U18" s="398">
        <v>0.93882441977800202</v>
      </c>
      <c r="V18" s="398">
        <v>0.653496662824671</v>
      </c>
      <c r="W18" s="398">
        <v>0.31578947368421051</v>
      </c>
      <c r="X18" s="395">
        <v>0.72774380195554245</v>
      </c>
    </row>
    <row r="19" spans="1:24">
      <c r="A19" s="328" t="s">
        <v>298</v>
      </c>
      <c r="B19" s="398" t="s">
        <v>370</v>
      </c>
      <c r="C19" s="398">
        <v>0.50153246029534693</v>
      </c>
      <c r="D19" s="398" t="s">
        <v>370</v>
      </c>
      <c r="E19" s="398" t="s">
        <v>370</v>
      </c>
      <c r="F19" s="398" t="s">
        <v>370</v>
      </c>
      <c r="G19" s="398" t="s">
        <v>370</v>
      </c>
      <c r="H19" s="395">
        <v>0.55168570632488168</v>
      </c>
      <c r="I19" s="315"/>
      <c r="J19" s="398" t="s">
        <v>370</v>
      </c>
      <c r="K19" s="398">
        <v>0.34393809117179708</v>
      </c>
      <c r="L19" s="398" t="s">
        <v>370</v>
      </c>
      <c r="M19" s="398" t="s">
        <v>370</v>
      </c>
      <c r="N19" s="398" t="s">
        <v>370</v>
      </c>
      <c r="O19" s="398" t="s">
        <v>370</v>
      </c>
      <c r="P19" s="395">
        <v>0.36113499572897678</v>
      </c>
      <c r="R19" s="398" t="s">
        <v>370</v>
      </c>
      <c r="S19" s="398">
        <v>0</v>
      </c>
      <c r="T19" s="398" t="s">
        <v>370</v>
      </c>
      <c r="U19" s="398" t="s">
        <v>370</v>
      </c>
      <c r="V19" s="398" t="s">
        <v>370</v>
      </c>
      <c r="W19" s="398">
        <v>0</v>
      </c>
      <c r="X19" s="395">
        <v>0</v>
      </c>
    </row>
    <row r="20" spans="1:24">
      <c r="A20" s="330" t="s">
        <v>118</v>
      </c>
      <c r="B20" s="422">
        <v>0.36000031848965136</v>
      </c>
      <c r="C20" s="422">
        <v>0.57389550076530338</v>
      </c>
      <c r="D20" s="422">
        <v>0.39941642396535659</v>
      </c>
      <c r="E20" s="422">
        <v>0.44074750190526901</v>
      </c>
      <c r="F20" s="422">
        <v>0.39220138871906757</v>
      </c>
      <c r="G20" s="422">
        <v>0.43941896081648973</v>
      </c>
      <c r="H20" s="422">
        <v>0.50447485612828402</v>
      </c>
      <c r="I20" s="315"/>
      <c r="J20" s="422">
        <v>0.36000031848965131</v>
      </c>
      <c r="K20" s="422">
        <v>0.61990396527791636</v>
      </c>
      <c r="L20" s="422">
        <v>0.46851463307140856</v>
      </c>
      <c r="M20" s="422">
        <v>0.60336793564925095</v>
      </c>
      <c r="N20" s="422">
        <v>0.47952390768087094</v>
      </c>
      <c r="O20" s="422">
        <v>0.51698626536242032</v>
      </c>
      <c r="P20" s="422">
        <v>0.55792049369986874</v>
      </c>
    </row>
    <row r="21" spans="1:24" ht="15.5">
      <c r="A21" s="61"/>
    </row>
    <row r="22" spans="1:24" ht="15.5">
      <c r="A22" s="61"/>
    </row>
    <row r="23" spans="1:24">
      <c r="B23" s="473" t="s">
        <v>195</v>
      </c>
      <c r="C23" s="473"/>
      <c r="D23" s="473"/>
      <c r="E23" s="473"/>
      <c r="F23" s="473"/>
      <c r="G23" s="473"/>
      <c r="H23" s="473"/>
      <c r="J23" s="473" t="s">
        <v>195</v>
      </c>
      <c r="K23" s="473"/>
      <c r="L23" s="473"/>
      <c r="M23" s="473"/>
      <c r="N23" s="473"/>
      <c r="O23" s="473"/>
      <c r="P23" s="473"/>
      <c r="R23" s="473" t="s">
        <v>195</v>
      </c>
      <c r="S23" s="473"/>
      <c r="T23" s="473"/>
      <c r="U23" s="473"/>
      <c r="V23" s="473"/>
      <c r="W23" s="473"/>
      <c r="X23" s="473"/>
    </row>
    <row r="24" spans="1:24" ht="29">
      <c r="B24" s="324" t="s">
        <v>34</v>
      </c>
      <c r="C24" s="324" t="s">
        <v>252</v>
      </c>
      <c r="D24" s="324" t="s">
        <v>39</v>
      </c>
      <c r="E24" s="324" t="s">
        <v>85</v>
      </c>
      <c r="F24" s="324" t="s">
        <v>282</v>
      </c>
      <c r="G24" s="324" t="s">
        <v>283</v>
      </c>
      <c r="H24" s="324" t="s">
        <v>118</v>
      </c>
      <c r="J24" s="324" t="s">
        <v>34</v>
      </c>
      <c r="K24" s="324" t="s">
        <v>252</v>
      </c>
      <c r="L24" s="324" t="s">
        <v>39</v>
      </c>
      <c r="M24" s="324" t="s">
        <v>85</v>
      </c>
      <c r="N24" s="324" t="s">
        <v>282</v>
      </c>
      <c r="O24" s="324" t="s">
        <v>283</v>
      </c>
      <c r="P24" s="324" t="s">
        <v>118</v>
      </c>
      <c r="R24" s="324" t="s">
        <v>34</v>
      </c>
      <c r="S24" s="324" t="s">
        <v>252</v>
      </c>
      <c r="T24" s="324" t="s">
        <v>39</v>
      </c>
      <c r="U24" s="324" t="s">
        <v>85</v>
      </c>
      <c r="V24" s="324" t="s">
        <v>282</v>
      </c>
      <c r="W24" s="324" t="s">
        <v>283</v>
      </c>
      <c r="X24" s="324" t="s">
        <v>118</v>
      </c>
    </row>
    <row r="25" spans="1:24">
      <c r="A25" s="325">
        <v>2021</v>
      </c>
      <c r="B25" s="474" t="s">
        <v>364</v>
      </c>
      <c r="C25" s="475"/>
      <c r="D25" s="475"/>
      <c r="E25" s="475"/>
      <c r="F25" s="475"/>
      <c r="G25" s="475"/>
      <c r="H25" s="476"/>
      <c r="J25" s="474" t="s">
        <v>365</v>
      </c>
      <c r="K25" s="475"/>
      <c r="L25" s="475"/>
      <c r="M25" s="475"/>
      <c r="N25" s="475"/>
      <c r="O25" s="475"/>
      <c r="P25" s="476"/>
      <c r="R25" s="474" t="s">
        <v>366</v>
      </c>
      <c r="S25" s="475"/>
      <c r="T25" s="475"/>
      <c r="U25" s="475"/>
      <c r="V25" s="475"/>
      <c r="W25" s="475"/>
      <c r="X25" s="476"/>
    </row>
    <row r="26" spans="1:24">
      <c r="A26" s="326" t="s">
        <v>285</v>
      </c>
      <c r="B26" s="395">
        <v>0.35845862790002986</v>
      </c>
      <c r="C26" s="395">
        <v>0.53243309284392637</v>
      </c>
      <c r="D26" s="395">
        <v>0.39880358923230314</v>
      </c>
      <c r="E26" s="395">
        <v>0.34772091347543038</v>
      </c>
      <c r="F26" s="395">
        <v>0.31813558860621399</v>
      </c>
      <c r="G26" s="395">
        <v>0.3679290869610975</v>
      </c>
      <c r="H26" s="395">
        <v>0.45832040890771869</v>
      </c>
      <c r="I26" s="315"/>
    </row>
    <row r="27" spans="1:24">
      <c r="A27" s="328" t="s">
        <v>286</v>
      </c>
      <c r="B27" s="398" t="s">
        <v>370</v>
      </c>
      <c r="C27" s="398">
        <v>0.37866834963710949</v>
      </c>
      <c r="D27" s="398">
        <v>0.39880358923230314</v>
      </c>
      <c r="E27" s="398">
        <v>0.3781909864481563</v>
      </c>
      <c r="F27" s="398">
        <v>0.40974277259276121</v>
      </c>
      <c r="G27" s="398">
        <v>0.36791006642820645</v>
      </c>
      <c r="H27" s="395">
        <v>0.38015624569921652</v>
      </c>
      <c r="I27" s="315"/>
    </row>
    <row r="28" spans="1:24">
      <c r="A28" s="328" t="s">
        <v>287</v>
      </c>
      <c r="B28" s="398" t="s">
        <v>370</v>
      </c>
      <c r="C28" s="398">
        <v>0.36775973030953113</v>
      </c>
      <c r="D28" s="398" t="s">
        <v>370</v>
      </c>
      <c r="E28" s="398">
        <v>0.24122219244170467</v>
      </c>
      <c r="F28" s="398">
        <v>0.27212941265401774</v>
      </c>
      <c r="G28" s="398">
        <v>0.34315127251930228</v>
      </c>
      <c r="H28" s="395">
        <v>0.36295142521323481</v>
      </c>
      <c r="I28" s="315"/>
    </row>
    <row r="29" spans="1:24">
      <c r="A29" s="328" t="s">
        <v>288</v>
      </c>
      <c r="B29" s="398">
        <v>0.35845862790002986</v>
      </c>
      <c r="C29" s="398">
        <v>0.3605408112168253</v>
      </c>
      <c r="D29" s="398" t="s">
        <v>370</v>
      </c>
      <c r="E29" s="398">
        <v>0.34492670307559642</v>
      </c>
      <c r="F29" s="398">
        <v>0.26564344746162932</v>
      </c>
      <c r="G29" s="398">
        <v>0.39787798408488068</v>
      </c>
      <c r="H29" s="395">
        <v>0.33237339705728908</v>
      </c>
      <c r="I29" s="315"/>
    </row>
    <row r="30" spans="1:24">
      <c r="A30" s="328" t="s">
        <v>289</v>
      </c>
      <c r="B30" s="398" t="s">
        <v>370</v>
      </c>
      <c r="C30" s="398">
        <v>0.5377950403346281</v>
      </c>
      <c r="D30" s="398" t="s">
        <v>370</v>
      </c>
      <c r="E30" s="398">
        <v>0.44444444444444448</v>
      </c>
      <c r="F30" s="398">
        <v>0.46505619429014344</v>
      </c>
      <c r="G30" s="398">
        <v>0.39991113085980889</v>
      </c>
      <c r="H30" s="395">
        <v>0.53510128024053616</v>
      </c>
      <c r="I30" s="315"/>
    </row>
    <row r="31" spans="1:24">
      <c r="A31" s="328" t="s">
        <v>290</v>
      </c>
      <c r="B31" s="398" t="s">
        <v>370</v>
      </c>
      <c r="C31" s="398" t="s">
        <v>370</v>
      </c>
      <c r="D31" s="398" t="s">
        <v>370</v>
      </c>
      <c r="E31" s="398" t="s">
        <v>370</v>
      </c>
      <c r="F31" s="398" t="s">
        <v>370</v>
      </c>
      <c r="G31" s="398" t="s">
        <v>370</v>
      </c>
      <c r="H31" s="395" t="s">
        <v>370</v>
      </c>
      <c r="I31" s="315"/>
    </row>
    <row r="32" spans="1:24">
      <c r="A32" s="328" t="s">
        <v>301</v>
      </c>
      <c r="B32" s="398" t="s">
        <v>370</v>
      </c>
      <c r="C32" s="398" t="s">
        <v>370</v>
      </c>
      <c r="D32" s="398" t="s">
        <v>370</v>
      </c>
      <c r="E32" s="398" t="s">
        <v>370</v>
      </c>
      <c r="F32" s="398" t="s">
        <v>370</v>
      </c>
      <c r="G32" s="398" t="s">
        <v>370</v>
      </c>
      <c r="H32" s="395" t="s">
        <v>370</v>
      </c>
      <c r="I32" s="315"/>
    </row>
    <row r="33" spans="1:24">
      <c r="A33" s="326" t="s">
        <v>292</v>
      </c>
      <c r="B33" s="395" t="s">
        <v>370</v>
      </c>
      <c r="C33" s="395">
        <v>0.59226704197894098</v>
      </c>
      <c r="D33" s="395">
        <v>0.3787259117033932</v>
      </c>
      <c r="E33" s="395">
        <v>0.57287262887197943</v>
      </c>
      <c r="F33" s="395">
        <v>0.41843692954635786</v>
      </c>
      <c r="G33" s="395">
        <v>0.48484782966914297</v>
      </c>
      <c r="H33" s="395">
        <v>0.5574784668330206</v>
      </c>
      <c r="I33" s="315"/>
      <c r="J33" s="395" t="s">
        <v>370</v>
      </c>
      <c r="K33" s="395">
        <v>0.66686597453031327</v>
      </c>
      <c r="L33" s="395">
        <v>0.42592183314531351</v>
      </c>
      <c r="M33" s="395">
        <v>0.77599251462005037</v>
      </c>
      <c r="N33" s="395">
        <v>0.55506189647711623</v>
      </c>
      <c r="O33" s="395">
        <v>0.58558012473212329</v>
      </c>
      <c r="P33" s="395">
        <v>0.64533507935764411</v>
      </c>
      <c r="R33" s="395" t="s">
        <v>370</v>
      </c>
      <c r="S33" s="395">
        <v>0.87410719026642003</v>
      </c>
      <c r="T33" s="395">
        <v>0.99208095028596555</v>
      </c>
      <c r="U33" s="395">
        <v>0.90919593250495256</v>
      </c>
      <c r="V33" s="395">
        <v>0.66403699203611677</v>
      </c>
      <c r="W33" s="395">
        <v>0.39282127031019198</v>
      </c>
      <c r="X33" s="395">
        <v>0.81812432657809364</v>
      </c>
    </row>
    <row r="34" spans="1:24">
      <c r="A34" s="328" t="s">
        <v>293</v>
      </c>
      <c r="B34" s="398" t="s">
        <v>370</v>
      </c>
      <c r="C34" s="398">
        <v>0.62663185378590081</v>
      </c>
      <c r="D34" s="398">
        <v>0.49375942943354822</v>
      </c>
      <c r="E34" s="398">
        <v>0.55197792088316466</v>
      </c>
      <c r="F34" s="398">
        <v>0.48681541582150106</v>
      </c>
      <c r="G34" s="398">
        <v>0.48491379310344829</v>
      </c>
      <c r="H34" s="395">
        <v>0.56587767407715739</v>
      </c>
      <c r="I34" s="315"/>
      <c r="J34" s="398" t="s">
        <v>370</v>
      </c>
      <c r="K34" s="398">
        <v>0.72677879734600803</v>
      </c>
      <c r="L34" s="398">
        <v>0.59145423191537827</v>
      </c>
      <c r="M34" s="398">
        <v>0.70465365021216786</v>
      </c>
      <c r="N34" s="398">
        <v>0.65951610819710804</v>
      </c>
      <c r="O34" s="398">
        <v>0.58564614266575543</v>
      </c>
      <c r="P34" s="395">
        <v>0.67635162099675539</v>
      </c>
      <c r="R34" s="398" t="s">
        <v>370</v>
      </c>
      <c r="S34" s="398">
        <v>0.88903621359017326</v>
      </c>
      <c r="T34" s="398">
        <v>0.989667049368542</v>
      </c>
      <c r="U34" s="398">
        <v>0.39572192513368987</v>
      </c>
      <c r="V34" s="398">
        <v>0.46938978829389788</v>
      </c>
      <c r="W34" s="398">
        <v>0.3907652970208717</v>
      </c>
      <c r="X34" s="395">
        <v>0.72003676840600894</v>
      </c>
    </row>
    <row r="35" spans="1:24">
      <c r="A35" s="328" t="s">
        <v>294</v>
      </c>
      <c r="B35" s="398" t="s">
        <v>370</v>
      </c>
      <c r="C35" s="398">
        <v>0.6574141709276845</v>
      </c>
      <c r="D35" s="398" t="s">
        <v>370</v>
      </c>
      <c r="E35" s="398">
        <v>0.67911714770797971</v>
      </c>
      <c r="F35" s="398">
        <v>0.38668098818474755</v>
      </c>
      <c r="G35" s="398">
        <v>0.61027292761484997</v>
      </c>
      <c r="H35" s="395">
        <v>0.65685874030454561</v>
      </c>
      <c r="I35" s="315"/>
      <c r="J35" s="398" t="s">
        <v>370</v>
      </c>
      <c r="K35" s="398">
        <v>0.76157962726102935</v>
      </c>
      <c r="L35" s="398" t="s">
        <v>370</v>
      </c>
      <c r="M35" s="398">
        <v>0.82063448994948451</v>
      </c>
      <c r="N35" s="398">
        <v>0.70987222309376041</v>
      </c>
      <c r="O35" s="398">
        <v>0.72370306684476926</v>
      </c>
      <c r="P35" s="395">
        <v>0.76379541439078003</v>
      </c>
      <c r="R35" s="398" t="s">
        <v>370</v>
      </c>
      <c r="S35" s="398">
        <v>0.94974019513896824</v>
      </c>
      <c r="T35" s="398" t="s">
        <v>370</v>
      </c>
      <c r="U35" s="398">
        <v>0.57668285912560724</v>
      </c>
      <c r="V35" s="398">
        <v>0.68335273573923161</v>
      </c>
      <c r="W35" s="398">
        <v>0.88888888888888884</v>
      </c>
      <c r="X35" s="395">
        <v>0.92530479395377074</v>
      </c>
    </row>
    <row r="36" spans="1:24">
      <c r="A36" s="328" t="s">
        <v>295</v>
      </c>
      <c r="B36" s="398" t="s">
        <v>370</v>
      </c>
      <c r="C36" s="398">
        <v>0.5815831987075929</v>
      </c>
      <c r="D36" s="398">
        <v>0.409183905433053</v>
      </c>
      <c r="E36" s="398">
        <v>0.54143480222589868</v>
      </c>
      <c r="F36" s="398">
        <v>0.63818471902145013</v>
      </c>
      <c r="G36" s="398">
        <v>0.46475600309837334</v>
      </c>
      <c r="H36" s="395">
        <v>0.57997847978531702</v>
      </c>
      <c r="I36" s="315"/>
      <c r="J36" s="398" t="s">
        <v>370</v>
      </c>
      <c r="K36" s="398">
        <v>0.63515371681536259</v>
      </c>
      <c r="L36" s="398">
        <v>0.47748677177606841</v>
      </c>
      <c r="M36" s="398">
        <v>0.72688309003528151</v>
      </c>
      <c r="N36" s="398">
        <v>0.66939145103154707</v>
      </c>
      <c r="O36" s="398">
        <v>0.54960377405177196</v>
      </c>
      <c r="P36" s="395">
        <v>0.63706432726513385</v>
      </c>
      <c r="R36" s="398" t="s">
        <v>370</v>
      </c>
      <c r="S36" s="398">
        <v>0.81924061210633514</v>
      </c>
      <c r="T36" s="398">
        <v>0.99194270367054593</v>
      </c>
      <c r="U36" s="398">
        <v>0.93888595564941923</v>
      </c>
      <c r="V36" s="398">
        <v>0.99117746861214795</v>
      </c>
      <c r="W36" s="398">
        <v>0.68456375838926165</v>
      </c>
      <c r="X36" s="395">
        <v>0.8442432873129031</v>
      </c>
    </row>
    <row r="37" spans="1:24">
      <c r="A37" s="328" t="s">
        <v>296</v>
      </c>
      <c r="B37" s="398" t="s">
        <v>370</v>
      </c>
      <c r="C37" s="398">
        <v>0.70963926670609112</v>
      </c>
      <c r="D37" s="398" t="s">
        <v>370</v>
      </c>
      <c r="E37" s="398">
        <v>0.75487523589851124</v>
      </c>
      <c r="F37" s="398">
        <v>0.62948067844028677</v>
      </c>
      <c r="G37" s="398" t="s">
        <v>370</v>
      </c>
      <c r="H37" s="395">
        <v>0.67497351612754219</v>
      </c>
      <c r="I37" s="315"/>
      <c r="J37" s="398" t="s">
        <v>370</v>
      </c>
      <c r="K37" s="398">
        <v>0.84427590027136512</v>
      </c>
      <c r="L37" s="398" t="s">
        <v>370</v>
      </c>
      <c r="M37" s="398">
        <v>0.87515555229202679</v>
      </c>
      <c r="N37" s="398">
        <v>0.78563889864830072</v>
      </c>
      <c r="O37" s="398" t="s">
        <v>370</v>
      </c>
      <c r="P37" s="395">
        <v>0.82854988486724068</v>
      </c>
      <c r="R37" s="398" t="s">
        <v>370</v>
      </c>
      <c r="S37" s="398">
        <v>0.96233545380109597</v>
      </c>
      <c r="T37" s="398" t="s">
        <v>370</v>
      </c>
      <c r="U37" s="398">
        <v>0.99456627207451975</v>
      </c>
      <c r="V37" s="398">
        <v>0.83075958297405339</v>
      </c>
      <c r="W37" s="398" t="s">
        <v>370</v>
      </c>
      <c r="X37" s="395">
        <v>0.9277609142270159</v>
      </c>
    </row>
    <row r="38" spans="1:24">
      <c r="A38" s="328" t="s">
        <v>297</v>
      </c>
      <c r="B38" s="398" t="s">
        <v>370</v>
      </c>
      <c r="C38" s="398">
        <v>0.39982230119946693</v>
      </c>
      <c r="D38" s="398">
        <v>0.33594624860022393</v>
      </c>
      <c r="E38" s="398">
        <v>0.54545454545454541</v>
      </c>
      <c r="F38" s="398">
        <v>0.29414167824168641</v>
      </c>
      <c r="G38" s="398">
        <v>0.3553099091985788</v>
      </c>
      <c r="H38" s="395">
        <v>0.31670543864857015</v>
      </c>
      <c r="I38" s="315"/>
      <c r="J38" s="398" t="s">
        <v>370</v>
      </c>
      <c r="K38" s="398">
        <v>0.55344533747176661</v>
      </c>
      <c r="L38" s="398">
        <v>0.34403411853273103</v>
      </c>
      <c r="M38" s="398">
        <v>0.81934073138418617</v>
      </c>
      <c r="N38" s="398">
        <v>0.4411963313631308</v>
      </c>
      <c r="O38" s="398">
        <v>0.63055316715769572</v>
      </c>
      <c r="P38" s="395">
        <v>0.466498939961426</v>
      </c>
      <c r="R38" s="398" t="s">
        <v>370</v>
      </c>
      <c r="S38" s="398">
        <v>0.95319648093841647</v>
      </c>
      <c r="T38" s="398">
        <v>1</v>
      </c>
      <c r="U38" s="398">
        <v>0.96283730053543981</v>
      </c>
      <c r="V38" s="398">
        <v>0.58445193797440342</v>
      </c>
      <c r="W38" s="398">
        <v>0.30769230769230771</v>
      </c>
      <c r="X38" s="395">
        <v>0.70515212445102926</v>
      </c>
    </row>
    <row r="39" spans="1:24">
      <c r="A39" s="328" t="s">
        <v>298</v>
      </c>
      <c r="B39" s="398" t="s">
        <v>370</v>
      </c>
      <c r="C39" s="398">
        <v>0.49093140597299884</v>
      </c>
      <c r="D39" s="398" t="s">
        <v>370</v>
      </c>
      <c r="E39" s="398" t="s">
        <v>370</v>
      </c>
      <c r="F39" s="398" t="s">
        <v>370</v>
      </c>
      <c r="G39" s="398" t="s">
        <v>370</v>
      </c>
      <c r="H39" s="395">
        <v>0.50893222419200868</v>
      </c>
      <c r="I39" s="315"/>
      <c r="J39" s="398" t="s">
        <v>370</v>
      </c>
      <c r="K39" s="398">
        <v>0.4299226139576956</v>
      </c>
      <c r="L39" s="398" t="s">
        <v>370</v>
      </c>
      <c r="M39" s="398" t="s">
        <v>370</v>
      </c>
      <c r="N39" s="398" t="s">
        <v>370</v>
      </c>
      <c r="O39" s="398" t="s">
        <v>370</v>
      </c>
      <c r="P39" s="395">
        <v>0.43938091146414449</v>
      </c>
      <c r="R39" s="398" t="s">
        <v>370</v>
      </c>
      <c r="S39" s="398">
        <v>0</v>
      </c>
      <c r="T39" s="398" t="s">
        <v>370</v>
      </c>
      <c r="U39" s="398" t="s">
        <v>370</v>
      </c>
      <c r="V39" s="398" t="s">
        <v>370</v>
      </c>
      <c r="W39" s="398">
        <v>0</v>
      </c>
      <c r="X39" s="395">
        <v>0</v>
      </c>
    </row>
    <row r="40" spans="1:24">
      <c r="A40" s="330" t="s">
        <v>118</v>
      </c>
      <c r="B40" s="422">
        <v>0.35845913918398986</v>
      </c>
      <c r="C40" s="422">
        <v>0.56522031612165824</v>
      </c>
      <c r="D40" s="422">
        <v>0.3789738507908858</v>
      </c>
      <c r="E40" s="422">
        <v>0.42898257623080316</v>
      </c>
      <c r="F40" s="422">
        <v>0.36689924370564569</v>
      </c>
      <c r="G40" s="422">
        <v>0.4411167240349626</v>
      </c>
      <c r="H40" s="422">
        <v>0.5067333340700052</v>
      </c>
      <c r="I40" s="315"/>
      <c r="J40" s="422">
        <v>0.35845913918398981</v>
      </c>
      <c r="K40" s="422">
        <v>0.61518943206973475</v>
      </c>
      <c r="L40" s="422">
        <v>0.42561692926916211</v>
      </c>
      <c r="M40" s="422">
        <v>0.60520542936673882</v>
      </c>
      <c r="N40" s="422">
        <v>0.45489720624694224</v>
      </c>
      <c r="O40" s="422">
        <v>0.51795845297599208</v>
      </c>
      <c r="P40" s="422">
        <v>0.56374422686980319</v>
      </c>
    </row>
    <row r="41" spans="1:24" ht="15.5">
      <c r="A41" s="61"/>
    </row>
    <row r="42" spans="1:24" ht="15.5">
      <c r="A42" s="61"/>
    </row>
    <row r="43" spans="1:24">
      <c r="B43" s="473" t="s">
        <v>195</v>
      </c>
      <c r="C43" s="473"/>
      <c r="D43" s="473"/>
      <c r="E43" s="473"/>
      <c r="F43" s="473"/>
      <c r="G43" s="473"/>
      <c r="H43" s="473"/>
      <c r="J43" s="473" t="s">
        <v>195</v>
      </c>
      <c r="K43" s="473"/>
      <c r="L43" s="473"/>
      <c r="M43" s="473"/>
      <c r="N43" s="473"/>
      <c r="O43" s="473"/>
      <c r="P43" s="473"/>
    </row>
    <row r="44" spans="1:24" ht="29">
      <c r="B44" s="324" t="s">
        <v>34</v>
      </c>
      <c r="C44" s="324" t="s">
        <v>252</v>
      </c>
      <c r="D44" s="324" t="s">
        <v>39</v>
      </c>
      <c r="E44" s="324" t="s">
        <v>85</v>
      </c>
      <c r="F44" s="324" t="s">
        <v>282</v>
      </c>
      <c r="G44" s="324" t="s">
        <v>283</v>
      </c>
      <c r="H44" s="324" t="s">
        <v>118</v>
      </c>
      <c r="J44" s="324" t="s">
        <v>34</v>
      </c>
      <c r="K44" s="324" t="s">
        <v>252</v>
      </c>
      <c r="L44" s="324" t="s">
        <v>39</v>
      </c>
      <c r="M44" s="324" t="s">
        <v>85</v>
      </c>
      <c r="N44" s="324" t="s">
        <v>282</v>
      </c>
      <c r="O44" s="324" t="s">
        <v>283</v>
      </c>
      <c r="P44" s="324" t="s">
        <v>118</v>
      </c>
    </row>
    <row r="45" spans="1:24">
      <c r="A45" s="325">
        <v>2020</v>
      </c>
      <c r="B45" s="474" t="s">
        <v>364</v>
      </c>
      <c r="C45" s="475"/>
      <c r="D45" s="475"/>
      <c r="E45" s="475"/>
      <c r="F45" s="475"/>
      <c r="G45" s="475"/>
      <c r="H45" s="476"/>
      <c r="J45" s="474" t="s">
        <v>365</v>
      </c>
      <c r="K45" s="475"/>
      <c r="L45" s="475"/>
      <c r="M45" s="475"/>
      <c r="N45" s="475"/>
      <c r="O45" s="475"/>
      <c r="P45" s="476"/>
    </row>
    <row r="46" spans="1:24">
      <c r="A46" s="326" t="s">
        <v>285</v>
      </c>
      <c r="B46" s="395">
        <v>0.3638936621853836</v>
      </c>
      <c r="C46" s="395">
        <v>0.52807104995971044</v>
      </c>
      <c r="D46" s="395">
        <v>0.37946663855802676</v>
      </c>
      <c r="E46" s="395">
        <v>0.33449637008434002</v>
      </c>
      <c r="F46" s="395">
        <v>0.32057548701714178</v>
      </c>
      <c r="G46" s="395">
        <v>0.36854913567623421</v>
      </c>
      <c r="H46" s="395">
        <v>0.45676580397457756</v>
      </c>
      <c r="I46" s="315"/>
      <c r="T46" s="423"/>
    </row>
    <row r="47" spans="1:24">
      <c r="A47" s="328" t="s">
        <v>286</v>
      </c>
      <c r="B47" s="398" t="s">
        <v>370</v>
      </c>
      <c r="C47" s="398">
        <v>0.35022862146123168</v>
      </c>
      <c r="D47" s="398">
        <v>0.37946663855802676</v>
      </c>
      <c r="E47" s="398">
        <v>0.37894736842105264</v>
      </c>
      <c r="F47" s="398">
        <v>0.41488993891898124</v>
      </c>
      <c r="G47" s="398">
        <v>0.36836181315870259</v>
      </c>
      <c r="H47" s="395">
        <v>0.38082108460351299</v>
      </c>
      <c r="I47" s="315"/>
    </row>
    <row r="48" spans="1:24">
      <c r="A48" s="328" t="s">
        <v>287</v>
      </c>
      <c r="B48" s="398" t="s">
        <v>370</v>
      </c>
      <c r="C48" s="398">
        <v>0.48886474741988062</v>
      </c>
      <c r="D48" s="398" t="s">
        <v>370</v>
      </c>
      <c r="E48" s="398">
        <v>0.23311532733277213</v>
      </c>
      <c r="F48" s="398">
        <v>0.268897520167314</v>
      </c>
      <c r="G48" s="398">
        <v>0.31985784095957354</v>
      </c>
      <c r="H48" s="395">
        <v>0.48261138138219112</v>
      </c>
      <c r="I48" s="315"/>
    </row>
    <row r="49" spans="1:20">
      <c r="A49" s="328" t="s">
        <v>288</v>
      </c>
      <c r="B49" s="398">
        <v>0.3638936621853836</v>
      </c>
      <c r="C49" s="398">
        <v>0.36337942868678713</v>
      </c>
      <c r="D49" s="398" t="s">
        <v>370</v>
      </c>
      <c r="E49" s="398">
        <v>0.32688640697357663</v>
      </c>
      <c r="F49" s="398">
        <v>0.26686434395848779</v>
      </c>
      <c r="G49" s="398">
        <v>0.39805395842547542</v>
      </c>
      <c r="H49" s="395">
        <v>0.33497450251424421</v>
      </c>
      <c r="I49" s="315"/>
    </row>
    <row r="50" spans="1:20">
      <c r="A50" s="328" t="s">
        <v>289</v>
      </c>
      <c r="B50" s="398" t="s">
        <v>370</v>
      </c>
      <c r="C50" s="398">
        <v>0.53215077605321504</v>
      </c>
      <c r="D50" s="398" t="s">
        <v>370</v>
      </c>
      <c r="E50" s="398">
        <v>0.44015160777601176</v>
      </c>
      <c r="F50" s="398">
        <v>0.46978989951716033</v>
      </c>
      <c r="G50" s="398">
        <v>0.40017785682525564</v>
      </c>
      <c r="H50" s="395">
        <v>0.53000236657134003</v>
      </c>
      <c r="I50" s="315"/>
    </row>
    <row r="51" spans="1:20">
      <c r="A51" s="328" t="s">
        <v>290</v>
      </c>
      <c r="B51" s="398" t="s">
        <v>370</v>
      </c>
      <c r="C51" s="398" t="s">
        <v>370</v>
      </c>
      <c r="D51" s="398" t="s">
        <v>370</v>
      </c>
      <c r="E51" s="398" t="s">
        <v>370</v>
      </c>
      <c r="F51" s="398" t="s">
        <v>370</v>
      </c>
      <c r="G51" s="398" t="s">
        <v>370</v>
      </c>
      <c r="H51" s="395" t="s">
        <v>370</v>
      </c>
      <c r="I51" s="315"/>
    </row>
    <row r="52" spans="1:20">
      <c r="A52" s="328" t="s">
        <v>301</v>
      </c>
      <c r="B52" s="398" t="s">
        <v>370</v>
      </c>
      <c r="C52" s="398" t="s">
        <v>370</v>
      </c>
      <c r="D52" s="398" t="s">
        <v>370</v>
      </c>
      <c r="E52" s="398" t="s">
        <v>370</v>
      </c>
      <c r="F52" s="398" t="s">
        <v>370</v>
      </c>
      <c r="G52" s="398" t="s">
        <v>370</v>
      </c>
      <c r="H52" s="395" t="s">
        <v>370</v>
      </c>
      <c r="I52" s="315"/>
    </row>
    <row r="53" spans="1:20">
      <c r="A53" s="326" t="s">
        <v>292</v>
      </c>
      <c r="B53" s="395">
        <v>0.81903563258745982</v>
      </c>
      <c r="C53" s="395">
        <v>0.58696905306942204</v>
      </c>
      <c r="D53" s="395">
        <v>0.42508528480136704</v>
      </c>
      <c r="E53" s="395">
        <v>0.60159460396568898</v>
      </c>
      <c r="F53" s="395">
        <v>0.44142449569344594</v>
      </c>
      <c r="G53" s="395">
        <v>0.48948237510109993</v>
      </c>
      <c r="H53" s="395">
        <v>0.55364569944741859</v>
      </c>
      <c r="I53" s="315"/>
      <c r="J53" s="395">
        <v>0.87991160371620925</v>
      </c>
      <c r="K53" s="395">
        <v>0.66113864450125281</v>
      </c>
      <c r="L53" s="395">
        <v>0.51521711453109542</v>
      </c>
      <c r="M53" s="395">
        <v>0.78484319920089973</v>
      </c>
      <c r="N53" s="395">
        <v>0.57745003865470146</v>
      </c>
      <c r="O53" s="395">
        <v>0.58718597550375307</v>
      </c>
      <c r="P53" s="395">
        <v>0.64389183397955718</v>
      </c>
      <c r="R53" s="423"/>
      <c r="T53" s="423"/>
    </row>
    <row r="54" spans="1:20">
      <c r="A54" s="328" t="s">
        <v>293</v>
      </c>
      <c r="B54" s="398" t="s">
        <v>370</v>
      </c>
      <c r="C54" s="398">
        <v>0.61276595744680851</v>
      </c>
      <c r="D54" s="398">
        <v>0.53819703991628054</v>
      </c>
      <c r="E54" s="398">
        <v>0.58148925860119527</v>
      </c>
      <c r="F54" s="398">
        <v>0.48205677557579008</v>
      </c>
      <c r="G54" s="398">
        <v>0.48959608323133413</v>
      </c>
      <c r="H54" s="395">
        <v>0.55403563615582563</v>
      </c>
      <c r="I54" s="315"/>
      <c r="J54" s="398" t="s">
        <v>370</v>
      </c>
      <c r="K54" s="398">
        <v>0.70713197560190011</v>
      </c>
      <c r="L54" s="398">
        <v>0.64545809385889485</v>
      </c>
      <c r="M54" s="398">
        <v>0.73574897363544989</v>
      </c>
      <c r="N54" s="398">
        <v>0.6377265253202542</v>
      </c>
      <c r="O54" s="398">
        <v>0.58730573855057555</v>
      </c>
      <c r="P54" s="395">
        <v>0.66042129920170833</v>
      </c>
      <c r="R54" s="423"/>
    </row>
    <row r="55" spans="1:20">
      <c r="A55" s="328" t="s">
        <v>294</v>
      </c>
      <c r="B55" s="398" t="s">
        <v>370</v>
      </c>
      <c r="C55" s="398">
        <v>0.60504201680672265</v>
      </c>
      <c r="D55" s="398" t="s">
        <v>370</v>
      </c>
      <c r="E55" s="398">
        <v>0.6953834266949972</v>
      </c>
      <c r="F55" s="398">
        <v>0.38801465833153698</v>
      </c>
      <c r="G55" s="398">
        <v>0.53105177754831101</v>
      </c>
      <c r="H55" s="395">
        <v>0.61059467979972815</v>
      </c>
      <c r="I55" s="315"/>
      <c r="J55" s="398" t="s">
        <v>370</v>
      </c>
      <c r="K55" s="398">
        <v>0.74784464817561536</v>
      </c>
      <c r="L55" s="398" t="s">
        <v>370</v>
      </c>
      <c r="M55" s="398">
        <v>0.81934425003784417</v>
      </c>
      <c r="N55" s="398">
        <v>0.72052105450950799</v>
      </c>
      <c r="O55" s="398">
        <v>0.61845801089137276</v>
      </c>
      <c r="P55" s="395">
        <v>0.7545839220549474</v>
      </c>
      <c r="R55" s="423"/>
    </row>
    <row r="56" spans="1:20">
      <c r="A56" s="328" t="s">
        <v>295</v>
      </c>
      <c r="B56" s="398" t="s">
        <v>370</v>
      </c>
      <c r="C56" s="398">
        <v>0.5844155844155845</v>
      </c>
      <c r="D56" s="398">
        <v>0.44198895027624313</v>
      </c>
      <c r="E56" s="398">
        <v>0.55529847292919943</v>
      </c>
      <c r="F56" s="398">
        <v>0.59751037344398339</v>
      </c>
      <c r="G56" s="398">
        <v>0.46674445740956833</v>
      </c>
      <c r="H56" s="395">
        <v>0.58251144479484218</v>
      </c>
      <c r="I56" s="315"/>
      <c r="J56" s="398" t="s">
        <v>370</v>
      </c>
      <c r="K56" s="398">
        <v>0.64075455083463773</v>
      </c>
      <c r="L56" s="398">
        <v>0.53025568220556729</v>
      </c>
      <c r="M56" s="398">
        <v>0.74325013871699497</v>
      </c>
      <c r="N56" s="398">
        <v>0.64143723578770362</v>
      </c>
      <c r="O56" s="398">
        <v>0.56106287964940504</v>
      </c>
      <c r="P56" s="395">
        <v>0.64247638845091237</v>
      </c>
      <c r="R56" s="423"/>
    </row>
    <row r="57" spans="1:20">
      <c r="A57" s="328" t="s">
        <v>296</v>
      </c>
      <c r="B57" s="398" t="s">
        <v>370</v>
      </c>
      <c r="C57" s="398">
        <v>0.73007503548975861</v>
      </c>
      <c r="D57" s="398" t="s">
        <v>370</v>
      </c>
      <c r="E57" s="398">
        <v>0.68899521531100483</v>
      </c>
      <c r="F57" s="398">
        <v>0.60483870967741937</v>
      </c>
      <c r="G57" s="398" t="s">
        <v>370</v>
      </c>
      <c r="H57" s="395">
        <v>0.66050210300908729</v>
      </c>
      <c r="I57" s="315"/>
      <c r="J57" s="398" t="s">
        <v>370</v>
      </c>
      <c r="K57" s="398">
        <v>0.85153725359738275</v>
      </c>
      <c r="L57" s="398" t="s">
        <v>370</v>
      </c>
      <c r="M57" s="398">
        <v>0.84771197543544408</v>
      </c>
      <c r="N57" s="398">
        <v>0.76991767135122324</v>
      </c>
      <c r="O57" s="398">
        <v>0.18598452278589853</v>
      </c>
      <c r="P57" s="395">
        <v>0.81774970158679017</v>
      </c>
      <c r="R57" s="423"/>
    </row>
    <row r="58" spans="1:20">
      <c r="A58" s="328" t="s">
        <v>297</v>
      </c>
      <c r="B58" s="398">
        <v>0.81892629663330307</v>
      </c>
      <c r="C58" s="398">
        <v>0.4062746868299289</v>
      </c>
      <c r="D58" s="398">
        <v>0.38572806171648988</v>
      </c>
      <c r="E58" s="398">
        <v>0.73364581210515589</v>
      </c>
      <c r="F58" s="398">
        <v>0.29313573813207394</v>
      </c>
      <c r="G58" s="398">
        <v>0.30753459764223479</v>
      </c>
      <c r="H58" s="395">
        <v>0.32434142812629291</v>
      </c>
      <c r="I58" s="315"/>
      <c r="J58" s="398">
        <v>0.87988538892267698</v>
      </c>
      <c r="K58" s="398">
        <v>0.55581433476404962</v>
      </c>
      <c r="L58" s="398">
        <v>0.47126580017529213</v>
      </c>
      <c r="M58" s="398">
        <v>0.86982133271259798</v>
      </c>
      <c r="N58" s="398">
        <v>0.49024760441148574</v>
      </c>
      <c r="O58" s="398">
        <v>0.48645743766122101</v>
      </c>
      <c r="P58" s="395">
        <v>0.51966295686348529</v>
      </c>
      <c r="R58" s="423"/>
    </row>
    <row r="59" spans="1:20">
      <c r="A59" s="328" t="s">
        <v>298</v>
      </c>
      <c r="B59" s="398" t="s">
        <v>370</v>
      </c>
      <c r="C59" s="398" t="s">
        <v>370</v>
      </c>
      <c r="D59" s="398" t="s">
        <v>370</v>
      </c>
      <c r="E59" s="398" t="s">
        <v>370</v>
      </c>
      <c r="F59" s="398" t="s">
        <v>370</v>
      </c>
      <c r="G59" s="398" t="s">
        <v>370</v>
      </c>
      <c r="H59" s="395" t="s">
        <v>370</v>
      </c>
      <c r="I59" s="315"/>
      <c r="J59" s="398" t="s">
        <v>370</v>
      </c>
      <c r="K59" s="398">
        <v>0.25795356835769556</v>
      </c>
      <c r="L59" s="398" t="s">
        <v>370</v>
      </c>
      <c r="M59" s="398" t="s">
        <v>370</v>
      </c>
      <c r="N59" s="398" t="s">
        <v>370</v>
      </c>
      <c r="O59" s="398" t="s">
        <v>370</v>
      </c>
      <c r="P59" s="395">
        <v>0.34393809114359414</v>
      </c>
      <c r="R59" s="423"/>
    </row>
    <row r="60" spans="1:20">
      <c r="A60" s="330" t="s">
        <v>118</v>
      </c>
      <c r="B60" s="422">
        <v>0.36502938278123259</v>
      </c>
      <c r="C60" s="422">
        <v>0.56081755607601236</v>
      </c>
      <c r="D60" s="422">
        <v>0.42424957491064463</v>
      </c>
      <c r="E60" s="422">
        <v>0.47580123746107061</v>
      </c>
      <c r="F60" s="422">
        <v>0.3895786303186537</v>
      </c>
      <c r="G60" s="422">
        <v>0.44046136499920246</v>
      </c>
      <c r="H60" s="422">
        <v>0.50595431541838687</v>
      </c>
      <c r="I60" s="315"/>
      <c r="J60" s="422">
        <v>0.36922189671573852</v>
      </c>
      <c r="K60" s="422">
        <v>0.61095232135927002</v>
      </c>
      <c r="L60" s="422">
        <v>0.51319552395034929</v>
      </c>
      <c r="M60" s="422">
        <v>0.66977016056838745</v>
      </c>
      <c r="N60" s="422">
        <v>0.49029691183370061</v>
      </c>
      <c r="O60" s="422">
        <v>0.51274731792560246</v>
      </c>
      <c r="P60" s="422">
        <v>0.5662569852912902</v>
      </c>
      <c r="R60" s="423"/>
      <c r="T60" s="423"/>
    </row>
    <row r="61" spans="1:20" ht="15.5">
      <c r="A61" s="61"/>
    </row>
    <row r="62" spans="1:20" ht="15.5">
      <c r="A62" s="61"/>
    </row>
    <row r="63" spans="1:20">
      <c r="B63" s="473" t="s">
        <v>195</v>
      </c>
      <c r="C63" s="473"/>
      <c r="D63" s="473"/>
      <c r="E63" s="473"/>
      <c r="F63" s="473"/>
      <c r="G63" s="473"/>
      <c r="H63" s="473"/>
      <c r="J63" s="473" t="s">
        <v>195</v>
      </c>
      <c r="K63" s="473"/>
      <c r="L63" s="473"/>
      <c r="M63" s="473"/>
      <c r="N63" s="473"/>
      <c r="O63" s="473"/>
      <c r="P63" s="473"/>
    </row>
    <row r="64" spans="1:20" ht="29">
      <c r="B64" s="324" t="s">
        <v>34</v>
      </c>
      <c r="C64" s="324" t="s">
        <v>252</v>
      </c>
      <c r="D64" s="324" t="s">
        <v>39</v>
      </c>
      <c r="E64" s="324" t="s">
        <v>85</v>
      </c>
      <c r="F64" s="324" t="s">
        <v>282</v>
      </c>
      <c r="G64" s="324" t="s">
        <v>283</v>
      </c>
      <c r="H64" s="324" t="s">
        <v>118</v>
      </c>
      <c r="J64" s="324" t="s">
        <v>34</v>
      </c>
      <c r="K64" s="324" t="s">
        <v>252</v>
      </c>
      <c r="L64" s="324" t="s">
        <v>39</v>
      </c>
      <c r="M64" s="324" t="s">
        <v>85</v>
      </c>
      <c r="N64" s="324" t="s">
        <v>282</v>
      </c>
      <c r="O64" s="324" t="s">
        <v>283</v>
      </c>
      <c r="P64" s="324" t="s">
        <v>118</v>
      </c>
    </row>
    <row r="65" spans="1:20">
      <c r="A65" s="325">
        <v>2019</v>
      </c>
      <c r="B65" s="474" t="s">
        <v>364</v>
      </c>
      <c r="C65" s="475"/>
      <c r="D65" s="475"/>
      <c r="E65" s="475"/>
      <c r="F65" s="475"/>
      <c r="G65" s="475"/>
      <c r="H65" s="476"/>
      <c r="J65" s="474" t="s">
        <v>365</v>
      </c>
      <c r="K65" s="475"/>
      <c r="L65" s="475"/>
      <c r="M65" s="475"/>
      <c r="N65" s="475"/>
      <c r="O65" s="475"/>
      <c r="P65" s="476"/>
    </row>
    <row r="66" spans="1:20">
      <c r="A66" s="326" t="s">
        <v>285</v>
      </c>
      <c r="B66" s="395">
        <v>0.37590059517594238</v>
      </c>
      <c r="C66" s="395">
        <v>0.53150074367206124</v>
      </c>
      <c r="D66" s="395">
        <v>0.4005786135529098</v>
      </c>
      <c r="E66" s="395">
        <v>0.33656086253415235</v>
      </c>
      <c r="F66" s="395">
        <v>0.31567771404166367</v>
      </c>
      <c r="G66" s="395">
        <v>0.36341288029775237</v>
      </c>
      <c r="H66" s="395">
        <v>0.4548843193502361</v>
      </c>
      <c r="I66" s="315"/>
      <c r="Q66" s="315"/>
      <c r="T66" s="423"/>
    </row>
    <row r="67" spans="1:20">
      <c r="A67" s="328" t="s">
        <v>286</v>
      </c>
      <c r="B67" s="398" t="s">
        <v>370</v>
      </c>
      <c r="C67" s="398">
        <v>0.35566093657379971</v>
      </c>
      <c r="D67" s="398">
        <v>0.4005786135529098</v>
      </c>
      <c r="E67" s="398">
        <v>0.37990713381173491</v>
      </c>
      <c r="F67" s="398">
        <v>0.41570438799076215</v>
      </c>
      <c r="G67" s="398">
        <v>0.36389366218538355</v>
      </c>
      <c r="H67" s="395">
        <v>0.37827943441877249</v>
      </c>
      <c r="I67" s="315"/>
      <c r="Q67" s="315"/>
    </row>
    <row r="68" spans="1:20">
      <c r="A68" s="328" t="s">
        <v>287</v>
      </c>
      <c r="B68" s="398" t="s">
        <v>370</v>
      </c>
      <c r="C68" s="398">
        <v>0.48966267682263337</v>
      </c>
      <c r="D68" s="398" t="s">
        <v>370</v>
      </c>
      <c r="E68" s="398">
        <v>0.22771838825985202</v>
      </c>
      <c r="F68" s="398">
        <v>0.27451578465761778</v>
      </c>
      <c r="G68" s="398">
        <v>0.31816173221387545</v>
      </c>
      <c r="H68" s="395">
        <v>0.47482662939353737</v>
      </c>
      <c r="I68" s="315"/>
      <c r="Q68" s="315"/>
    </row>
    <row r="69" spans="1:20">
      <c r="A69" s="328" t="s">
        <v>288</v>
      </c>
      <c r="B69" s="398">
        <v>0.37590059517594238</v>
      </c>
      <c r="C69" s="398">
        <v>0.38030847242763577</v>
      </c>
      <c r="D69" s="398" t="s">
        <v>370</v>
      </c>
      <c r="E69" s="398">
        <v>0.33060887133804762</v>
      </c>
      <c r="F69" s="398">
        <v>0.26083176351253445</v>
      </c>
      <c r="G69" s="398">
        <v>0.3974826101358066</v>
      </c>
      <c r="H69" s="395">
        <v>0.34742862861427704</v>
      </c>
      <c r="I69" s="315"/>
      <c r="Q69" s="315"/>
    </row>
    <row r="70" spans="1:20">
      <c r="A70" s="328" t="s">
        <v>289</v>
      </c>
      <c r="B70" s="398" t="s">
        <v>370</v>
      </c>
      <c r="C70" s="398">
        <v>0.53460053460053458</v>
      </c>
      <c r="D70" s="398" t="s">
        <v>370</v>
      </c>
      <c r="E70" s="398">
        <v>0.43966780654616511</v>
      </c>
      <c r="F70" s="398">
        <v>0.46662346079066758</v>
      </c>
      <c r="G70" s="398">
        <v>0.40022234574763765</v>
      </c>
      <c r="H70" s="395">
        <v>0.53230552880865201</v>
      </c>
      <c r="I70" s="315"/>
      <c r="Q70" s="315"/>
    </row>
    <row r="71" spans="1:20">
      <c r="A71" s="328" t="s">
        <v>290</v>
      </c>
      <c r="B71" s="398" t="s">
        <v>370</v>
      </c>
      <c r="C71" s="398" t="s">
        <v>370</v>
      </c>
      <c r="D71" s="398" t="s">
        <v>370</v>
      </c>
      <c r="E71" s="398" t="s">
        <v>370</v>
      </c>
      <c r="F71" s="398" t="s">
        <v>370</v>
      </c>
      <c r="G71" s="398" t="s">
        <v>370</v>
      </c>
      <c r="H71" s="395" t="s">
        <v>370</v>
      </c>
      <c r="I71" s="315"/>
      <c r="Q71" s="315"/>
    </row>
    <row r="72" spans="1:20">
      <c r="A72" s="328" t="s">
        <v>301</v>
      </c>
      <c r="B72" s="398" t="s">
        <v>370</v>
      </c>
      <c r="C72" s="398" t="s">
        <v>370</v>
      </c>
      <c r="D72" s="398" t="s">
        <v>370</v>
      </c>
      <c r="E72" s="398" t="s">
        <v>370</v>
      </c>
      <c r="F72" s="398" t="s">
        <v>370</v>
      </c>
      <c r="G72" s="398" t="s">
        <v>370</v>
      </c>
      <c r="H72" s="395" t="s">
        <v>370</v>
      </c>
      <c r="I72" s="315"/>
      <c r="Q72" s="315"/>
    </row>
    <row r="73" spans="1:20">
      <c r="A73" s="326" t="s">
        <v>292</v>
      </c>
      <c r="B73" s="395">
        <v>0.81020360768923683</v>
      </c>
      <c r="C73" s="395">
        <v>0.58627504174390355</v>
      </c>
      <c r="D73" s="395">
        <v>0.43075032690925946</v>
      </c>
      <c r="E73" s="395">
        <v>0.57784829675368732</v>
      </c>
      <c r="F73" s="395">
        <v>0.43654604525157109</v>
      </c>
      <c r="G73" s="395">
        <v>0.48988695579779284</v>
      </c>
      <c r="H73" s="395">
        <v>0.55326575775783293</v>
      </c>
      <c r="I73" s="315"/>
      <c r="J73" s="395">
        <v>0.8716265470997564</v>
      </c>
      <c r="K73" s="395">
        <v>0.65715776132749315</v>
      </c>
      <c r="L73" s="395">
        <v>0.5263431614567442</v>
      </c>
      <c r="M73" s="395">
        <v>0.76721876955955426</v>
      </c>
      <c r="N73" s="395">
        <v>0.57223150615105289</v>
      </c>
      <c r="O73" s="395">
        <v>0.58785730065437569</v>
      </c>
      <c r="P73" s="395">
        <v>0.64025422556058487</v>
      </c>
      <c r="Q73" s="315"/>
      <c r="T73" s="423"/>
    </row>
    <row r="74" spans="1:20">
      <c r="A74" s="328" t="s">
        <v>293</v>
      </c>
      <c r="B74" s="398" t="s">
        <v>370</v>
      </c>
      <c r="C74" s="398">
        <v>0.62948067844028677</v>
      </c>
      <c r="D74" s="398">
        <v>0.54265902924329212</v>
      </c>
      <c r="E74" s="398">
        <v>0.53691275167785235</v>
      </c>
      <c r="F74" s="398">
        <v>0.48160535117056863</v>
      </c>
      <c r="G74" s="398">
        <v>0.48999591670069415</v>
      </c>
      <c r="H74" s="395">
        <v>0.56092436509767418</v>
      </c>
      <c r="I74" s="315"/>
      <c r="J74" s="398" t="s">
        <v>370</v>
      </c>
      <c r="K74" s="398">
        <v>0.7239432786266955</v>
      </c>
      <c r="L74" s="398">
        <v>0.65126192058156807</v>
      </c>
      <c r="M74" s="398">
        <v>0.65469342278953169</v>
      </c>
      <c r="N74" s="398">
        <v>0.63558088115567779</v>
      </c>
      <c r="O74" s="398">
        <v>0.58779312250144378</v>
      </c>
      <c r="P74" s="395">
        <v>0.66863493535284724</v>
      </c>
      <c r="Q74" s="315"/>
    </row>
    <row r="75" spans="1:20">
      <c r="A75" s="328" t="s">
        <v>294</v>
      </c>
      <c r="B75" s="398" t="s">
        <v>370</v>
      </c>
      <c r="C75" s="398">
        <v>0.61120543293718177</v>
      </c>
      <c r="D75" s="398" t="s">
        <v>370</v>
      </c>
      <c r="E75" s="398">
        <v>0.65005417118093167</v>
      </c>
      <c r="F75" s="398">
        <v>0.38893690579083839</v>
      </c>
      <c r="G75" s="398">
        <v>0.56523787093735278</v>
      </c>
      <c r="H75" s="395">
        <v>0.61267699402670861</v>
      </c>
      <c r="I75" s="315"/>
      <c r="J75" s="398" t="s">
        <v>370</v>
      </c>
      <c r="K75" s="398">
        <v>0.74475185462858717</v>
      </c>
      <c r="L75" s="398" t="s">
        <v>370</v>
      </c>
      <c r="M75" s="398">
        <v>0.78564265747211215</v>
      </c>
      <c r="N75" s="398">
        <v>0.73595042547513867</v>
      </c>
      <c r="O75" s="398">
        <v>0.68443680137575236</v>
      </c>
      <c r="P75" s="395">
        <v>0.74802928000218782</v>
      </c>
      <c r="Q75" s="315"/>
    </row>
    <row r="76" spans="1:20">
      <c r="A76" s="328" t="s">
        <v>295</v>
      </c>
      <c r="B76" s="398" t="s">
        <v>370</v>
      </c>
      <c r="C76" s="398">
        <v>0.58064516129032262</v>
      </c>
      <c r="D76" s="398">
        <v>0.44171779141104295</v>
      </c>
      <c r="E76" s="398">
        <v>0.55487053020961785</v>
      </c>
      <c r="F76" s="398">
        <v>0.57215511760966309</v>
      </c>
      <c r="G76" s="398">
        <v>0.47751691205730201</v>
      </c>
      <c r="H76" s="395">
        <v>0.57582803775659264</v>
      </c>
      <c r="I76" s="315"/>
      <c r="J76" s="398" t="s">
        <v>370</v>
      </c>
      <c r="K76" s="398">
        <v>0.6333856353423033</v>
      </c>
      <c r="L76" s="398">
        <v>0.54347524119387314</v>
      </c>
      <c r="M76" s="398">
        <v>0.73921012665132635</v>
      </c>
      <c r="N76" s="398">
        <v>0.60439620645804426</v>
      </c>
      <c r="O76" s="398">
        <v>0.57580506476576143</v>
      </c>
      <c r="P76" s="395">
        <v>0.63223061146043902</v>
      </c>
      <c r="Q76" s="315"/>
    </row>
    <row r="77" spans="1:20">
      <c r="A77" s="328" t="s">
        <v>296</v>
      </c>
      <c r="B77" s="398">
        <v>0.71656050955414019</v>
      </c>
      <c r="C77" s="398">
        <v>0.7256601491634751</v>
      </c>
      <c r="D77" s="398" t="s">
        <v>370</v>
      </c>
      <c r="E77" s="398">
        <v>0.74875207986688863</v>
      </c>
      <c r="F77" s="398">
        <v>0.59741121805509456</v>
      </c>
      <c r="G77" s="398" t="s">
        <v>370</v>
      </c>
      <c r="H77" s="395">
        <v>0.66627754380985127</v>
      </c>
      <c r="I77" s="315"/>
      <c r="J77" s="398">
        <v>0.82964519216729671</v>
      </c>
      <c r="K77" s="398">
        <v>0.85122977388054022</v>
      </c>
      <c r="L77" s="398" t="s">
        <v>370</v>
      </c>
      <c r="M77" s="398">
        <v>0.8695663971806572</v>
      </c>
      <c r="N77" s="398">
        <v>0.76972272402362818</v>
      </c>
      <c r="O77" s="398" t="s">
        <v>370</v>
      </c>
      <c r="P77" s="395">
        <v>0.82403012852423407</v>
      </c>
      <c r="Q77" s="315"/>
    </row>
    <row r="78" spans="1:20">
      <c r="A78" s="328" t="s">
        <v>297</v>
      </c>
      <c r="B78" s="398">
        <v>0.81892629663330307</v>
      </c>
      <c r="C78" s="398">
        <v>0.39651944046701176</v>
      </c>
      <c r="D78" s="398">
        <v>0.39482342618995392</v>
      </c>
      <c r="E78" s="398">
        <v>0.50132293552430018</v>
      </c>
      <c r="F78" s="398">
        <v>0.29505778214900419</v>
      </c>
      <c r="G78" s="398">
        <v>0.35492457852706299</v>
      </c>
      <c r="H78" s="395">
        <v>0.32601785127824284</v>
      </c>
      <c r="I78" s="315"/>
      <c r="J78" s="398">
        <v>0.87970281501779757</v>
      </c>
      <c r="K78" s="398">
        <v>0.53831680851623709</v>
      </c>
      <c r="L78" s="398">
        <v>0.47056177731950743</v>
      </c>
      <c r="M78" s="398">
        <v>0.78412343158688813</v>
      </c>
      <c r="N78" s="398">
        <v>0.5035532782290526</v>
      </c>
      <c r="O78" s="398">
        <v>0.61641349001624146</v>
      </c>
      <c r="P78" s="395">
        <v>0.52481581183121828</v>
      </c>
      <c r="Q78" s="315"/>
    </row>
    <row r="79" spans="1:20">
      <c r="A79" s="328" t="s">
        <v>298</v>
      </c>
      <c r="B79" s="398" t="s">
        <v>370</v>
      </c>
      <c r="C79" s="398" t="s">
        <v>370</v>
      </c>
      <c r="D79" s="398" t="s">
        <v>370</v>
      </c>
      <c r="E79" s="398" t="s">
        <v>370</v>
      </c>
      <c r="F79" s="398" t="s">
        <v>370</v>
      </c>
      <c r="G79" s="398" t="s">
        <v>370</v>
      </c>
      <c r="H79" s="395" t="s">
        <v>370</v>
      </c>
      <c r="I79" s="315"/>
      <c r="J79" s="398" t="s">
        <v>370</v>
      </c>
      <c r="K79" s="398">
        <v>0.34393809114359414</v>
      </c>
      <c r="L79" s="398" t="s">
        <v>370</v>
      </c>
      <c r="M79" s="398" t="s">
        <v>370</v>
      </c>
      <c r="N79" s="398" t="s">
        <v>370</v>
      </c>
      <c r="O79" s="398">
        <v>0.34393809114359414</v>
      </c>
      <c r="P79" s="395">
        <v>0.34393809114359414</v>
      </c>
      <c r="Q79" s="315"/>
    </row>
    <row r="80" spans="1:20">
      <c r="A80" s="330" t="s">
        <v>118</v>
      </c>
      <c r="B80" s="422">
        <v>0.3773824045425504</v>
      </c>
      <c r="C80" s="422">
        <v>0.56267871020328741</v>
      </c>
      <c r="D80" s="422">
        <v>0.43036296940307606</v>
      </c>
      <c r="E80" s="422">
        <v>0.46077804396970418</v>
      </c>
      <c r="F80" s="422">
        <v>0.38384242063038293</v>
      </c>
      <c r="G80" s="422">
        <v>0.43652943719332088</v>
      </c>
      <c r="H80" s="422">
        <v>0.50417691071101522</v>
      </c>
      <c r="I80" s="315"/>
      <c r="J80" s="422">
        <v>0.38339895535801788</v>
      </c>
      <c r="K80" s="422">
        <v>0.61094816436827581</v>
      </c>
      <c r="L80" s="422">
        <v>0.52505470917505914</v>
      </c>
      <c r="M80" s="422">
        <v>0.64665903959440574</v>
      </c>
      <c r="N80" s="422">
        <v>0.48308024669884042</v>
      </c>
      <c r="O80" s="422">
        <v>0.50809992080802613</v>
      </c>
      <c r="P80" s="422">
        <v>0.56154418392351613</v>
      </c>
      <c r="Q80" s="315"/>
      <c r="R80" s="423"/>
      <c r="T80" s="423"/>
    </row>
    <row r="81" spans="1:20" ht="15.5">
      <c r="A81" s="61"/>
    </row>
    <row r="82" spans="1:20" ht="15.5">
      <c r="A82" s="61"/>
    </row>
    <row r="83" spans="1:20">
      <c r="B83" s="473" t="s">
        <v>195</v>
      </c>
      <c r="C83" s="473"/>
      <c r="D83" s="473"/>
      <c r="E83" s="473"/>
      <c r="F83" s="473"/>
      <c r="G83" s="473"/>
      <c r="H83" s="473"/>
      <c r="J83" s="473" t="s">
        <v>195</v>
      </c>
      <c r="K83" s="473"/>
      <c r="L83" s="473"/>
      <c r="M83" s="473"/>
      <c r="N83" s="473"/>
      <c r="O83" s="473"/>
      <c r="P83" s="473"/>
    </row>
    <row r="84" spans="1:20" ht="29">
      <c r="B84" s="324" t="s">
        <v>34</v>
      </c>
      <c r="C84" s="324" t="s">
        <v>252</v>
      </c>
      <c r="D84" s="324" t="s">
        <v>39</v>
      </c>
      <c r="E84" s="324" t="s">
        <v>85</v>
      </c>
      <c r="F84" s="324" t="s">
        <v>282</v>
      </c>
      <c r="G84" s="324" t="s">
        <v>283</v>
      </c>
      <c r="H84" s="324" t="s">
        <v>118</v>
      </c>
      <c r="J84" s="324" t="s">
        <v>34</v>
      </c>
      <c r="K84" s="324" t="s">
        <v>252</v>
      </c>
      <c r="L84" s="324" t="s">
        <v>39</v>
      </c>
      <c r="M84" s="324" t="s">
        <v>85</v>
      </c>
      <c r="N84" s="324" t="s">
        <v>282</v>
      </c>
      <c r="O84" s="324" t="s">
        <v>283</v>
      </c>
      <c r="P84" s="324" t="s">
        <v>118</v>
      </c>
    </row>
    <row r="85" spans="1:20">
      <c r="A85" s="325">
        <v>2018</v>
      </c>
      <c r="B85" s="474" t="s">
        <v>364</v>
      </c>
      <c r="C85" s="475"/>
      <c r="D85" s="475"/>
      <c r="E85" s="475"/>
      <c r="F85" s="475"/>
      <c r="G85" s="475"/>
      <c r="H85" s="476"/>
      <c r="J85" s="474" t="s">
        <v>365</v>
      </c>
      <c r="K85" s="475"/>
      <c r="L85" s="475"/>
      <c r="M85" s="475"/>
      <c r="N85" s="475"/>
      <c r="O85" s="475"/>
      <c r="P85" s="476"/>
    </row>
    <row r="86" spans="1:20">
      <c r="A86" s="326" t="s">
        <v>285</v>
      </c>
      <c r="B86" s="395">
        <v>0.3830194701563997</v>
      </c>
      <c r="C86" s="395">
        <v>0.52905031259262292</v>
      </c>
      <c r="D86" s="395">
        <v>0.3930131004366812</v>
      </c>
      <c r="E86" s="395">
        <v>0.3361639686160463</v>
      </c>
      <c r="F86" s="395">
        <v>0.31890282931871144</v>
      </c>
      <c r="G86" s="395">
        <v>0.36789712092894955</v>
      </c>
      <c r="H86" s="395">
        <v>0.4402408997796286</v>
      </c>
      <c r="I86" s="315"/>
    </row>
    <row r="87" spans="1:20">
      <c r="A87" s="328" t="s">
        <v>286</v>
      </c>
      <c r="B87" s="398" t="s">
        <v>370</v>
      </c>
      <c r="C87" s="398">
        <v>0.3667855323484463</v>
      </c>
      <c r="D87" s="398">
        <v>0.3930131004366812</v>
      </c>
      <c r="E87" s="398">
        <v>0.37457080428675477</v>
      </c>
      <c r="F87" s="398">
        <v>0.41412630852409987</v>
      </c>
      <c r="G87" s="398">
        <v>0.36828644501278768</v>
      </c>
      <c r="H87" s="395">
        <v>0.38052508322198558</v>
      </c>
      <c r="I87" s="315"/>
    </row>
    <row r="88" spans="1:20">
      <c r="A88" s="328" t="s">
        <v>287</v>
      </c>
      <c r="B88" s="398" t="s">
        <v>370</v>
      </c>
      <c r="C88" s="398">
        <v>0.32097004279600572</v>
      </c>
      <c r="D88" s="398" t="s">
        <v>370</v>
      </c>
      <c r="E88" s="398">
        <v>0.23279875840662184</v>
      </c>
      <c r="F88" s="398">
        <v>0.26857654431512978</v>
      </c>
      <c r="G88" s="398">
        <v>0.31804929764113438</v>
      </c>
      <c r="H88" s="395">
        <v>0.31489451199737262</v>
      </c>
      <c r="I88" s="315"/>
    </row>
    <row r="89" spans="1:20">
      <c r="A89" s="328" t="s">
        <v>288</v>
      </c>
      <c r="B89" s="398">
        <v>0.3830194701563997</v>
      </c>
      <c r="C89" s="398">
        <v>0.40174087713424839</v>
      </c>
      <c r="D89" s="398" t="s">
        <v>370</v>
      </c>
      <c r="E89" s="398">
        <v>0.33057851239669422</v>
      </c>
      <c r="F89" s="398">
        <v>0.2682763246143528</v>
      </c>
      <c r="G89" s="398">
        <v>0.39569136073862388</v>
      </c>
      <c r="H89" s="395">
        <v>0.36170445834430787</v>
      </c>
      <c r="I89" s="315"/>
    </row>
    <row r="90" spans="1:20">
      <c r="A90" s="328" t="s">
        <v>289</v>
      </c>
      <c r="B90" s="398" t="s">
        <v>370</v>
      </c>
      <c r="C90" s="398">
        <v>0.5330174711282204</v>
      </c>
      <c r="D90" s="398" t="s">
        <v>370</v>
      </c>
      <c r="E90" s="398">
        <v>0.4391314954867041</v>
      </c>
      <c r="F90" s="398">
        <v>0.46583850931677018</v>
      </c>
      <c r="G90" s="398">
        <v>0.4001778568252557</v>
      </c>
      <c r="H90" s="395">
        <v>0.53040469611726682</v>
      </c>
      <c r="I90" s="315"/>
    </row>
    <row r="91" spans="1:20">
      <c r="A91" s="328" t="s">
        <v>290</v>
      </c>
      <c r="B91" s="398" t="s">
        <v>370</v>
      </c>
      <c r="C91" s="398" t="s">
        <v>370</v>
      </c>
      <c r="D91" s="398" t="s">
        <v>370</v>
      </c>
      <c r="E91" s="398" t="s">
        <v>370</v>
      </c>
      <c r="F91" s="398" t="s">
        <v>370</v>
      </c>
      <c r="G91" s="398" t="s">
        <v>370</v>
      </c>
      <c r="H91" s="395" t="s">
        <v>370</v>
      </c>
      <c r="I91" s="315"/>
    </row>
    <row r="92" spans="1:20">
      <c r="A92" s="328" t="s">
        <v>301</v>
      </c>
      <c r="B92" s="398" t="s">
        <v>370</v>
      </c>
      <c r="C92" s="398" t="s">
        <v>370</v>
      </c>
      <c r="D92" s="398" t="s">
        <v>370</v>
      </c>
      <c r="E92" s="398" t="s">
        <v>370</v>
      </c>
      <c r="F92" s="398" t="s">
        <v>370</v>
      </c>
      <c r="G92" s="398" t="s">
        <v>370</v>
      </c>
      <c r="H92" s="395" t="s">
        <v>370</v>
      </c>
      <c r="I92" s="315"/>
    </row>
    <row r="93" spans="1:20">
      <c r="A93" s="326" t="s">
        <v>292</v>
      </c>
      <c r="B93" s="395">
        <v>0.80861057727977359</v>
      </c>
      <c r="C93" s="395">
        <v>0.58604936860343371</v>
      </c>
      <c r="D93" s="395">
        <v>0.38961189866726992</v>
      </c>
      <c r="E93" s="395">
        <v>0.58075531623902177</v>
      </c>
      <c r="F93" s="395">
        <v>0.44811047589798375</v>
      </c>
      <c r="G93" s="395">
        <v>0.51065335617645435</v>
      </c>
      <c r="H93" s="395">
        <v>0.55320590343918397</v>
      </c>
      <c r="I93" s="315"/>
      <c r="J93" s="395">
        <v>0.87205580356855106</v>
      </c>
      <c r="K93" s="395">
        <v>0.65860959392184415</v>
      </c>
      <c r="L93" s="395">
        <v>0.44360248441475486</v>
      </c>
      <c r="M93" s="395">
        <v>0.7732525904934342</v>
      </c>
      <c r="N93" s="395">
        <v>0.58534041748093124</v>
      </c>
      <c r="O93" s="395">
        <v>0.58904053772096987</v>
      </c>
      <c r="P93" s="395">
        <v>0.64090408491407458</v>
      </c>
      <c r="S93" s="424"/>
      <c r="T93" s="425"/>
    </row>
    <row r="94" spans="1:20">
      <c r="A94" s="328" t="s">
        <v>293</v>
      </c>
      <c r="B94" s="398" t="s">
        <v>370</v>
      </c>
      <c r="C94" s="398">
        <v>0.634920634920635</v>
      </c>
      <c r="D94" s="398">
        <v>0.51071073911193077</v>
      </c>
      <c r="E94" s="398">
        <v>0.55581287633163501</v>
      </c>
      <c r="F94" s="398">
        <v>0.48309178743961351</v>
      </c>
      <c r="G94" s="398">
        <v>0.51100070972320799</v>
      </c>
      <c r="H94" s="395">
        <v>0.57063024347946756</v>
      </c>
      <c r="I94" s="315"/>
      <c r="J94" s="398" t="s">
        <v>370</v>
      </c>
      <c r="K94" s="398">
        <v>0.72981142039219671</v>
      </c>
      <c r="L94" s="398">
        <v>0.61275026226390994</v>
      </c>
      <c r="M94" s="398">
        <v>0.69061111168664335</v>
      </c>
      <c r="N94" s="398">
        <v>0.65584430859968879</v>
      </c>
      <c r="O94" s="398">
        <v>0.58867737811218113</v>
      </c>
      <c r="P94" s="395">
        <v>0.67540867172773611</v>
      </c>
      <c r="S94" s="424"/>
      <c r="T94" s="425"/>
    </row>
    <row r="95" spans="1:20">
      <c r="A95" s="328" t="s">
        <v>294</v>
      </c>
      <c r="B95" s="398" t="s">
        <v>370</v>
      </c>
      <c r="C95" s="398">
        <v>0.59356966199505357</v>
      </c>
      <c r="D95" s="398" t="s">
        <v>370</v>
      </c>
      <c r="E95" s="398">
        <v>0.72420036210018113</v>
      </c>
      <c r="F95" s="398">
        <v>0.38643194504079009</v>
      </c>
      <c r="G95" s="398">
        <v>0.55469953775038527</v>
      </c>
      <c r="H95" s="395">
        <v>0.59972823195790737</v>
      </c>
      <c r="I95" s="315"/>
      <c r="J95" s="398" t="s">
        <v>370</v>
      </c>
      <c r="K95" s="398">
        <v>0.73539197727017835</v>
      </c>
      <c r="L95" s="398" t="s">
        <v>370</v>
      </c>
      <c r="M95" s="398">
        <v>0.82358247567839526</v>
      </c>
      <c r="N95" s="398">
        <v>0.74219383368136593</v>
      </c>
      <c r="O95" s="398">
        <v>0.7104471195184866</v>
      </c>
      <c r="P95" s="395">
        <v>0.74140907629090191</v>
      </c>
      <c r="S95" s="424"/>
      <c r="T95" s="425"/>
    </row>
    <row r="96" spans="1:20">
      <c r="A96" s="328" t="s">
        <v>295</v>
      </c>
      <c r="B96" s="398">
        <v>0.81892629663330296</v>
      </c>
      <c r="C96" s="398">
        <v>0.58111380145278457</v>
      </c>
      <c r="D96" s="398">
        <v>0.4044943820224719</v>
      </c>
      <c r="E96" s="398">
        <v>0.55274067250115155</v>
      </c>
      <c r="F96" s="398">
        <v>0.5761843790012805</v>
      </c>
      <c r="G96" s="398">
        <v>0.48497911895460055</v>
      </c>
      <c r="H96" s="395">
        <v>0.57567780127558177</v>
      </c>
      <c r="I96" s="315"/>
      <c r="J96" s="398">
        <v>0.87962324002886061</v>
      </c>
      <c r="K96" s="398">
        <v>0.63606393377766646</v>
      </c>
      <c r="L96" s="398">
        <v>0.47405769501905365</v>
      </c>
      <c r="M96" s="398">
        <v>0.74222324890309133</v>
      </c>
      <c r="N96" s="398">
        <v>0.6099306321782817</v>
      </c>
      <c r="O96" s="398">
        <v>0.58417611814000459</v>
      </c>
      <c r="P96" s="395">
        <v>0.63418459133939808</v>
      </c>
      <c r="S96" s="424"/>
      <c r="T96" s="425"/>
    </row>
    <row r="97" spans="1:20">
      <c r="A97" s="328" t="s">
        <v>296</v>
      </c>
      <c r="B97" s="398">
        <v>0.71656050955414019</v>
      </c>
      <c r="C97" s="398">
        <v>0.72202166064981954</v>
      </c>
      <c r="D97" s="398" t="s">
        <v>370</v>
      </c>
      <c r="E97" s="398">
        <v>0.7569386038687973</v>
      </c>
      <c r="F97" s="398">
        <v>0.59026069847515983</v>
      </c>
      <c r="G97" s="398" t="s">
        <v>370</v>
      </c>
      <c r="H97" s="395">
        <v>0.65991950925639475</v>
      </c>
      <c r="I97" s="315"/>
      <c r="J97" s="398">
        <v>0.83756090570363995</v>
      </c>
      <c r="K97" s="398">
        <v>0.85143302252170139</v>
      </c>
      <c r="L97" s="398" t="s">
        <v>370</v>
      </c>
      <c r="M97" s="398">
        <v>0.87496649816405703</v>
      </c>
      <c r="N97" s="398">
        <v>0.75738441359880482</v>
      </c>
      <c r="O97" s="398" t="s">
        <v>370</v>
      </c>
      <c r="P97" s="395">
        <v>0.8227060315484348</v>
      </c>
      <c r="S97" s="424"/>
      <c r="T97" s="425"/>
    </row>
    <row r="98" spans="1:20">
      <c r="A98" s="328" t="s">
        <v>297</v>
      </c>
      <c r="B98" s="398" t="s">
        <v>370</v>
      </c>
      <c r="C98" s="398">
        <v>0.37878787878787878</v>
      </c>
      <c r="D98" s="398">
        <v>0.3563298030288034</v>
      </c>
      <c r="E98" s="398">
        <v>0.5022321428571429</v>
      </c>
      <c r="F98" s="398">
        <v>0.29685825018553641</v>
      </c>
      <c r="G98" s="398">
        <v>0.36930652441526468</v>
      </c>
      <c r="H98" s="395">
        <v>0.31883049543096498</v>
      </c>
      <c r="I98" s="315"/>
      <c r="J98" s="398" t="s">
        <v>370</v>
      </c>
      <c r="K98" s="398">
        <v>0.51003865113246472</v>
      </c>
      <c r="L98" s="398">
        <v>0.37335582159313879</v>
      </c>
      <c r="M98" s="398">
        <v>0.77958704084848429</v>
      </c>
      <c r="N98" s="398">
        <v>0.52296108195851843</v>
      </c>
      <c r="O98" s="398">
        <v>0.67014477934512329</v>
      </c>
      <c r="P98" s="395">
        <v>0.51918447857185523</v>
      </c>
      <c r="S98" s="424"/>
      <c r="T98" s="425"/>
    </row>
    <row r="99" spans="1:20">
      <c r="A99" s="328" t="s">
        <v>298</v>
      </c>
      <c r="B99" s="398" t="s">
        <v>370</v>
      </c>
      <c r="C99" s="398" t="s">
        <v>370</v>
      </c>
      <c r="D99" s="398" t="s">
        <v>370</v>
      </c>
      <c r="E99" s="398" t="s">
        <v>370</v>
      </c>
      <c r="F99" s="398" t="s">
        <v>370</v>
      </c>
      <c r="G99" s="398" t="s">
        <v>370</v>
      </c>
      <c r="H99" s="395" t="s">
        <v>370</v>
      </c>
      <c r="I99" s="315"/>
      <c r="J99" s="398" t="s">
        <v>370</v>
      </c>
      <c r="K99" s="398" t="s">
        <v>370</v>
      </c>
      <c r="L99" s="398" t="s">
        <v>370</v>
      </c>
      <c r="M99" s="398" t="s">
        <v>370</v>
      </c>
      <c r="N99" s="398" t="s">
        <v>370</v>
      </c>
      <c r="O99" s="398" t="s">
        <v>370</v>
      </c>
      <c r="P99" s="395" t="s">
        <v>370</v>
      </c>
    </row>
    <row r="100" spans="1:20">
      <c r="A100" s="330" t="s">
        <v>118</v>
      </c>
      <c r="B100" s="422">
        <v>0.38399087836400086</v>
      </c>
      <c r="C100" s="422">
        <v>0.56364885423252753</v>
      </c>
      <c r="D100" s="422">
        <v>0.38964906913018099</v>
      </c>
      <c r="E100" s="422">
        <v>0.46272690442866105</v>
      </c>
      <c r="F100" s="422">
        <v>0.39252910966064464</v>
      </c>
      <c r="G100" s="422">
        <v>0.44901503801731968</v>
      </c>
      <c r="H100" s="422">
        <v>0.49549506979407365</v>
      </c>
      <c r="I100" s="315"/>
      <c r="J100" s="422">
        <v>0.38809456440291612</v>
      </c>
      <c r="K100" s="422">
        <v>0.61572367041554166</v>
      </c>
      <c r="L100" s="422">
        <v>0.443107590545399</v>
      </c>
      <c r="M100" s="422">
        <v>0.65493272317354401</v>
      </c>
      <c r="N100" s="422">
        <v>0.49541365752719674</v>
      </c>
      <c r="O100" s="422">
        <v>0.50605708309727992</v>
      </c>
      <c r="P100" s="422">
        <v>0.55350925897841763</v>
      </c>
      <c r="S100" s="424"/>
      <c r="T100" s="425"/>
    </row>
    <row r="101" spans="1:20" ht="15.5">
      <c r="A101" s="61"/>
    </row>
    <row r="102" spans="1:20" ht="15.5">
      <c r="A102" s="61"/>
    </row>
    <row r="103" spans="1:20">
      <c r="B103" s="473" t="s">
        <v>195</v>
      </c>
      <c r="C103" s="473"/>
      <c r="D103" s="473"/>
      <c r="E103" s="473"/>
      <c r="F103" s="473"/>
      <c r="G103" s="473"/>
      <c r="H103" s="473"/>
      <c r="J103" s="473" t="s">
        <v>195</v>
      </c>
      <c r="K103" s="473"/>
      <c r="L103" s="473"/>
      <c r="M103" s="473"/>
      <c r="N103" s="473"/>
      <c r="O103" s="473"/>
      <c r="P103" s="473"/>
    </row>
    <row r="104" spans="1:20" ht="29">
      <c r="B104" s="324" t="s">
        <v>34</v>
      </c>
      <c r="C104" s="324" t="s">
        <v>252</v>
      </c>
      <c r="D104" s="324" t="s">
        <v>39</v>
      </c>
      <c r="E104" s="324" t="s">
        <v>85</v>
      </c>
      <c r="F104" s="324" t="s">
        <v>282</v>
      </c>
      <c r="G104" s="324" t="s">
        <v>283</v>
      </c>
      <c r="H104" s="324" t="s">
        <v>118</v>
      </c>
      <c r="J104" s="324" t="s">
        <v>34</v>
      </c>
      <c r="K104" s="324" t="s">
        <v>252</v>
      </c>
      <c r="L104" s="324" t="s">
        <v>39</v>
      </c>
      <c r="M104" s="324" t="s">
        <v>85</v>
      </c>
      <c r="N104" s="324" t="s">
        <v>282</v>
      </c>
      <c r="O104" s="324" t="s">
        <v>283</v>
      </c>
      <c r="P104" s="324" t="s">
        <v>118</v>
      </c>
    </row>
    <row r="105" spans="1:20">
      <c r="A105" s="325">
        <v>2017</v>
      </c>
      <c r="B105" s="474" t="s">
        <v>364</v>
      </c>
      <c r="C105" s="475"/>
      <c r="D105" s="475"/>
      <c r="E105" s="475"/>
      <c r="F105" s="475"/>
      <c r="G105" s="475"/>
      <c r="H105" s="476"/>
      <c r="J105" s="474" t="s">
        <v>365</v>
      </c>
      <c r="K105" s="475"/>
      <c r="L105" s="475"/>
      <c r="M105" s="475"/>
      <c r="N105" s="475"/>
      <c r="O105" s="475"/>
      <c r="P105" s="476"/>
    </row>
    <row r="106" spans="1:20">
      <c r="A106" s="326" t="s">
        <v>285</v>
      </c>
      <c r="B106" s="395">
        <v>0.38762611307915107</v>
      </c>
      <c r="C106" s="395">
        <v>0.53045547436097129</v>
      </c>
      <c r="D106" s="395">
        <v>0.38560411311053983</v>
      </c>
      <c r="E106" s="395">
        <v>0.34970777601018127</v>
      </c>
      <c r="F106" s="395">
        <v>0.32296851350984079</v>
      </c>
      <c r="G106" s="395">
        <v>0.36575563084504203</v>
      </c>
      <c r="H106" s="395">
        <v>0.44384809724387331</v>
      </c>
      <c r="I106" s="315"/>
      <c r="R106" s="315"/>
    </row>
    <row r="107" spans="1:20">
      <c r="A107" s="328" t="s">
        <v>286</v>
      </c>
      <c r="B107" s="398" t="s">
        <v>370</v>
      </c>
      <c r="C107" s="398">
        <v>0.36836181315870253</v>
      </c>
      <c r="D107" s="398">
        <v>0.38560411311053983</v>
      </c>
      <c r="E107" s="398">
        <v>0.37578288100208768</v>
      </c>
      <c r="F107" s="398">
        <v>0.40807073226025847</v>
      </c>
      <c r="G107" s="398">
        <v>0.36622583926754837</v>
      </c>
      <c r="H107" s="395">
        <v>0.37710654081628192</v>
      </c>
      <c r="I107" s="315"/>
    </row>
    <row r="108" spans="1:20">
      <c r="A108" s="328" t="s">
        <v>287</v>
      </c>
      <c r="B108" s="398" t="s">
        <v>370</v>
      </c>
      <c r="C108" s="398">
        <v>0.30328559393428817</v>
      </c>
      <c r="D108" s="398" t="s">
        <v>370</v>
      </c>
      <c r="E108" s="398">
        <v>0.23307005049851093</v>
      </c>
      <c r="F108" s="398">
        <v>0.26779736665922788</v>
      </c>
      <c r="G108" s="398">
        <v>0.3183868400106129</v>
      </c>
      <c r="H108" s="395">
        <v>0.30209033194429119</v>
      </c>
      <c r="I108" s="315"/>
    </row>
    <row r="109" spans="1:20">
      <c r="A109" s="328" t="s">
        <v>288</v>
      </c>
      <c r="B109" s="398">
        <v>0.38762611307915107</v>
      </c>
      <c r="C109" s="398">
        <v>0.38560411311053983</v>
      </c>
      <c r="D109" s="398" t="s">
        <v>370</v>
      </c>
      <c r="E109" s="398">
        <v>0.3472557152503134</v>
      </c>
      <c r="F109" s="398">
        <v>0.26934011671405056</v>
      </c>
      <c r="G109" s="398">
        <v>0.38818201423334059</v>
      </c>
      <c r="H109" s="395">
        <v>0.36747636980332687</v>
      </c>
      <c r="I109" s="315"/>
    </row>
    <row r="110" spans="1:20">
      <c r="A110" s="328" t="s">
        <v>289</v>
      </c>
      <c r="B110" s="398" t="s">
        <v>370</v>
      </c>
      <c r="C110" s="398">
        <v>0.5372532925418797</v>
      </c>
      <c r="D110" s="398" t="s">
        <v>370</v>
      </c>
      <c r="E110" s="398">
        <v>0.40830214358625383</v>
      </c>
      <c r="F110" s="398">
        <v>0.47058823529411764</v>
      </c>
      <c r="G110" s="398">
        <v>0.38634900193174504</v>
      </c>
      <c r="H110" s="395">
        <v>0.53445208379817011</v>
      </c>
      <c r="I110" s="315"/>
    </row>
    <row r="111" spans="1:20">
      <c r="A111" s="328" t="s">
        <v>290</v>
      </c>
      <c r="B111" s="398" t="s">
        <v>370</v>
      </c>
      <c r="C111" s="398" t="s">
        <v>370</v>
      </c>
      <c r="D111" s="398" t="s">
        <v>370</v>
      </c>
      <c r="E111" s="398" t="s">
        <v>370</v>
      </c>
      <c r="F111" s="398" t="s">
        <v>370</v>
      </c>
      <c r="G111" s="398" t="s">
        <v>370</v>
      </c>
      <c r="H111" s="395" t="s">
        <v>370</v>
      </c>
      <c r="I111" s="315"/>
    </row>
    <row r="112" spans="1:20">
      <c r="A112" s="326" t="s">
        <v>292</v>
      </c>
      <c r="B112" s="395">
        <v>0.80825516093452854</v>
      </c>
      <c r="C112" s="395">
        <v>0.58539223377480842</v>
      </c>
      <c r="D112" s="395">
        <v>0.42393776156024493</v>
      </c>
      <c r="E112" s="395">
        <v>0.57490969168793682</v>
      </c>
      <c r="F112" s="395">
        <v>0.44921732411086407</v>
      </c>
      <c r="G112" s="395">
        <v>0.51083861447235146</v>
      </c>
      <c r="H112" s="395">
        <v>0.5564353680372448</v>
      </c>
      <c r="I112" s="315"/>
      <c r="J112" s="395">
        <v>0.87212133141335757</v>
      </c>
      <c r="K112" s="395">
        <v>0.65521506637731119</v>
      </c>
      <c r="L112" s="395">
        <v>0.51245113706396572</v>
      </c>
      <c r="M112" s="395">
        <v>0.77266115254102308</v>
      </c>
      <c r="N112" s="395">
        <v>0.58849215960367185</v>
      </c>
      <c r="O112" s="395">
        <v>0.59375475273571565</v>
      </c>
      <c r="P112" s="395">
        <v>0.64218209566148465</v>
      </c>
      <c r="R112" s="315"/>
      <c r="S112" s="315"/>
    </row>
    <row r="113" spans="1:19">
      <c r="A113" s="328" t="s">
        <v>293</v>
      </c>
      <c r="B113" s="398" t="s">
        <v>370</v>
      </c>
      <c r="C113" s="398">
        <v>0.63536886692552053</v>
      </c>
      <c r="D113" s="398">
        <v>0.53723324876884049</v>
      </c>
      <c r="E113" s="398">
        <v>0.52348407735931368</v>
      </c>
      <c r="F113" s="398">
        <v>0.47713717693836982</v>
      </c>
      <c r="G113" s="398">
        <v>0.51121840386253914</v>
      </c>
      <c r="H113" s="395">
        <v>0.56895021577251936</v>
      </c>
      <c r="I113" s="315"/>
      <c r="J113" s="398" t="s">
        <v>370</v>
      </c>
      <c r="K113" s="398">
        <v>0.72975406347549432</v>
      </c>
      <c r="L113" s="398">
        <v>0.64065471472463942</v>
      </c>
      <c r="M113" s="398">
        <v>0.64268545298209945</v>
      </c>
      <c r="N113" s="398">
        <v>0.65172504854170754</v>
      </c>
      <c r="O113" s="398">
        <v>0.59359028288555138</v>
      </c>
      <c r="P113" s="395">
        <v>0.67443766355758017</v>
      </c>
      <c r="S113" s="315"/>
    </row>
    <row r="114" spans="1:19">
      <c r="A114" s="328" t="s">
        <v>294</v>
      </c>
      <c r="B114" s="398" t="s">
        <v>370</v>
      </c>
      <c r="C114" s="398">
        <v>0.59200789343857918</v>
      </c>
      <c r="D114" s="398" t="s">
        <v>370</v>
      </c>
      <c r="E114" s="398">
        <v>0.71656050955414019</v>
      </c>
      <c r="F114" s="398">
        <v>0.40026684456304207</v>
      </c>
      <c r="G114" s="398">
        <v>0.49281314168377827</v>
      </c>
      <c r="H114" s="395">
        <v>0.60000849744866303</v>
      </c>
      <c r="I114" s="315"/>
      <c r="J114" s="398" t="s">
        <v>370</v>
      </c>
      <c r="K114" s="398">
        <v>0.73372442054736065</v>
      </c>
      <c r="L114" s="398" t="s">
        <v>370</v>
      </c>
      <c r="M114" s="398">
        <v>0.8271984164461551</v>
      </c>
      <c r="N114" s="398">
        <v>0.70838440570059102</v>
      </c>
      <c r="O114" s="398">
        <v>0.67630735558508559</v>
      </c>
      <c r="P114" s="395">
        <v>0.74230845641189425</v>
      </c>
      <c r="S114" s="315"/>
    </row>
    <row r="115" spans="1:19">
      <c r="A115" s="328" t="s">
        <v>295</v>
      </c>
      <c r="B115" s="398">
        <v>0.81892629663330319</v>
      </c>
      <c r="C115" s="398">
        <v>0.58113256279460201</v>
      </c>
      <c r="D115" s="398">
        <v>0.44384169646159533</v>
      </c>
      <c r="E115" s="398">
        <v>0.55546983490202129</v>
      </c>
      <c r="F115" s="398">
        <v>0.5865102639296188</v>
      </c>
      <c r="G115" s="398">
        <v>0.482573726541555</v>
      </c>
      <c r="H115" s="395">
        <v>0.57846122881918682</v>
      </c>
      <c r="I115" s="315"/>
      <c r="J115" s="398">
        <v>0.88022609804773877</v>
      </c>
      <c r="K115" s="398">
        <v>0.63385682815721711</v>
      </c>
      <c r="L115" s="398">
        <v>0.55620841034537527</v>
      </c>
      <c r="M115" s="398">
        <v>0.7396397406492069</v>
      </c>
      <c r="N115" s="398">
        <v>0.62552503846132224</v>
      </c>
      <c r="O115" s="398">
        <v>0.57881018916595006</v>
      </c>
      <c r="P115" s="395">
        <v>0.63544857750889228</v>
      </c>
      <c r="S115" s="315"/>
    </row>
    <row r="116" spans="1:19">
      <c r="A116" s="328" t="s">
        <v>296</v>
      </c>
      <c r="B116" s="398">
        <v>0.71656050955414008</v>
      </c>
      <c r="C116" s="398">
        <v>0.72683222289521499</v>
      </c>
      <c r="D116" s="398" t="s">
        <v>370</v>
      </c>
      <c r="E116" s="398">
        <v>0.74766355140186902</v>
      </c>
      <c r="F116" s="398">
        <v>0.61527943941206631</v>
      </c>
      <c r="G116" s="398" t="s">
        <v>370</v>
      </c>
      <c r="H116" s="395">
        <v>0.67439524389770522</v>
      </c>
      <c r="I116" s="315"/>
      <c r="J116" s="398">
        <v>0.83611490915241815</v>
      </c>
      <c r="K116" s="398">
        <v>0.85252093374465077</v>
      </c>
      <c r="L116" s="398" t="s">
        <v>370</v>
      </c>
      <c r="M116" s="398">
        <v>0.87864747696200018</v>
      </c>
      <c r="N116" s="398">
        <v>0.77486317084209599</v>
      </c>
      <c r="O116" s="398" t="s">
        <v>370</v>
      </c>
      <c r="P116" s="395">
        <v>0.829764013999575</v>
      </c>
      <c r="S116" s="315"/>
    </row>
    <row r="117" spans="1:19">
      <c r="A117" s="328" t="s">
        <v>297</v>
      </c>
      <c r="B117" s="398" t="s">
        <v>370</v>
      </c>
      <c r="C117" s="398">
        <v>0.40413111809609342</v>
      </c>
      <c r="D117" s="398">
        <v>0.38986354775828458</v>
      </c>
      <c r="E117" s="398">
        <v>0.45813184016289132</v>
      </c>
      <c r="F117" s="398">
        <v>0.29597961029351311</v>
      </c>
      <c r="G117" s="398">
        <v>0.35946080878681974</v>
      </c>
      <c r="H117" s="395">
        <v>0.32680585946523932</v>
      </c>
      <c r="I117" s="315"/>
      <c r="J117" s="398" t="s">
        <v>370</v>
      </c>
      <c r="K117" s="398">
        <v>0.55792058058480298</v>
      </c>
      <c r="L117" s="398">
        <v>0.43516802221501766</v>
      </c>
      <c r="M117" s="398">
        <v>0.76500746173808076</v>
      </c>
      <c r="N117" s="398">
        <v>0.51909526543101903</v>
      </c>
      <c r="O117" s="398">
        <v>0.66275641813045083</v>
      </c>
      <c r="P117" s="395">
        <v>0.5296534010398648</v>
      </c>
      <c r="S117" s="315"/>
    </row>
    <row r="118" spans="1:19">
      <c r="A118" s="330" t="s">
        <v>118</v>
      </c>
      <c r="B118" s="422">
        <v>0.38848431913394182</v>
      </c>
      <c r="C118" s="422">
        <v>0.56313217324516673</v>
      </c>
      <c r="D118" s="422">
        <v>0.42341776524048841</v>
      </c>
      <c r="E118" s="422">
        <v>0.44148361851354934</v>
      </c>
      <c r="F118" s="422">
        <v>0.39289589491983606</v>
      </c>
      <c r="G118" s="422">
        <v>0.44671199153562824</v>
      </c>
      <c r="H118" s="422">
        <v>0.49686739202130104</v>
      </c>
      <c r="I118" s="315"/>
      <c r="J118" s="422">
        <v>0.39204926897185316</v>
      </c>
      <c r="K118" s="422">
        <v>0.61217311073180647</v>
      </c>
      <c r="L118" s="422">
        <v>0.51104730534580445</v>
      </c>
      <c r="M118" s="422">
        <v>0.6194268339655884</v>
      </c>
      <c r="N118" s="422">
        <v>0.49533079126723389</v>
      </c>
      <c r="O118" s="422">
        <v>0.50673100075082855</v>
      </c>
      <c r="P118" s="422">
        <v>0.55198774642444726</v>
      </c>
      <c r="R118" s="315"/>
      <c r="S118" s="315"/>
    </row>
    <row r="119" spans="1:19" ht="15.5">
      <c r="A119" s="61"/>
    </row>
    <row r="120" spans="1:19" ht="15.5">
      <c r="A120" s="61"/>
    </row>
    <row r="121" spans="1:19">
      <c r="B121" s="473" t="s">
        <v>195</v>
      </c>
      <c r="C121" s="473"/>
      <c r="D121" s="473"/>
      <c r="E121" s="473"/>
      <c r="F121" s="473"/>
      <c r="G121" s="473"/>
      <c r="H121" s="473"/>
    </row>
    <row r="122" spans="1:19" ht="29">
      <c r="B122" s="324" t="s">
        <v>34</v>
      </c>
      <c r="C122" s="324" t="s">
        <v>252</v>
      </c>
      <c r="D122" s="324" t="s">
        <v>39</v>
      </c>
      <c r="E122" s="324" t="s">
        <v>85</v>
      </c>
      <c r="F122" s="324" t="s">
        <v>282</v>
      </c>
      <c r="G122" s="324" t="s">
        <v>283</v>
      </c>
      <c r="H122" s="324" t="s">
        <v>118</v>
      </c>
    </row>
    <row r="123" spans="1:19" ht="14.65" customHeight="1">
      <c r="A123" s="325">
        <v>2016</v>
      </c>
      <c r="B123" s="474" t="s">
        <v>364</v>
      </c>
      <c r="C123" s="475"/>
      <c r="D123" s="475"/>
      <c r="E123" s="475"/>
      <c r="F123" s="475"/>
      <c r="G123" s="475"/>
      <c r="H123" s="476"/>
    </row>
    <row r="124" spans="1:19">
      <c r="A124" s="326" t="s">
        <v>285</v>
      </c>
      <c r="B124" s="395">
        <v>0.38154185302159954</v>
      </c>
      <c r="C124" s="395">
        <v>0.52767694076486116</v>
      </c>
      <c r="D124" s="395">
        <v>0.40336134453781514</v>
      </c>
      <c r="E124" s="395">
        <v>0.3490246641844173</v>
      </c>
      <c r="F124" s="395">
        <v>0.31640108174984594</v>
      </c>
      <c r="G124" s="395">
        <v>0.36513987228126421</v>
      </c>
      <c r="H124" s="395">
        <v>0.42972653996244708</v>
      </c>
      <c r="I124" s="315"/>
      <c r="R124" s="315"/>
    </row>
    <row r="125" spans="1:19">
      <c r="A125" s="328" t="s">
        <v>286</v>
      </c>
      <c r="B125" s="398" t="s">
        <v>370</v>
      </c>
      <c r="C125" s="398">
        <v>0.3624647603705195</v>
      </c>
      <c r="D125" s="398">
        <v>0.40336134453781514</v>
      </c>
      <c r="E125" s="398">
        <v>0.37340524841821388</v>
      </c>
      <c r="F125" s="398">
        <v>0.40331615505265522</v>
      </c>
      <c r="G125" s="398">
        <v>0.36563071297989036</v>
      </c>
      <c r="H125" s="395">
        <v>0.3753085525040285</v>
      </c>
      <c r="I125" s="315"/>
    </row>
    <row r="126" spans="1:19">
      <c r="A126" s="328" t="s">
        <v>287</v>
      </c>
      <c r="B126" s="398" t="s">
        <v>370</v>
      </c>
      <c r="C126" s="398">
        <v>0.31457532331352672</v>
      </c>
      <c r="D126" s="398" t="s">
        <v>370</v>
      </c>
      <c r="E126" s="398">
        <v>0.23774930656452253</v>
      </c>
      <c r="F126" s="398">
        <v>0.2665679378008145</v>
      </c>
      <c r="G126" s="398">
        <v>0.31676198856137261</v>
      </c>
      <c r="H126" s="395">
        <v>0.31158482190251491</v>
      </c>
      <c r="I126" s="315"/>
    </row>
    <row r="127" spans="1:19">
      <c r="A127" s="328" t="s">
        <v>288</v>
      </c>
      <c r="B127" s="398">
        <v>0.38154185302159954</v>
      </c>
      <c r="C127" s="398">
        <v>0.37771482530689326</v>
      </c>
      <c r="D127" s="398" t="s">
        <v>370</v>
      </c>
      <c r="E127" s="398">
        <v>0.34575489819439109</v>
      </c>
      <c r="F127" s="398">
        <v>0.25951557093425603</v>
      </c>
      <c r="G127" s="398">
        <v>0.39867109634551501</v>
      </c>
      <c r="H127" s="395">
        <v>0.36165460088833196</v>
      </c>
      <c r="I127" s="315"/>
    </row>
    <row r="128" spans="1:19">
      <c r="A128" s="328" t="s">
        <v>289</v>
      </c>
      <c r="B128" s="398" t="s">
        <v>370</v>
      </c>
      <c r="C128" s="398">
        <v>0.53369229081485925</v>
      </c>
      <c r="D128" s="398" t="s">
        <v>370</v>
      </c>
      <c r="E128" s="398">
        <v>0.44887780548628431</v>
      </c>
      <c r="F128" s="398">
        <v>0.47443331576172909</v>
      </c>
      <c r="G128" s="398">
        <v>0.39867109634551501</v>
      </c>
      <c r="H128" s="395">
        <v>0.53053424848013619</v>
      </c>
      <c r="I128" s="315"/>
    </row>
    <row r="129" spans="1:19">
      <c r="A129" s="328" t="s">
        <v>290</v>
      </c>
      <c r="B129" s="398" t="s">
        <v>370</v>
      </c>
      <c r="C129" s="398" t="s">
        <v>370</v>
      </c>
      <c r="D129" s="398" t="s">
        <v>370</v>
      </c>
      <c r="E129" s="398" t="s">
        <v>370</v>
      </c>
      <c r="F129" s="398" t="s">
        <v>370</v>
      </c>
      <c r="G129" s="398" t="s">
        <v>370</v>
      </c>
      <c r="H129" s="395" t="s">
        <v>370</v>
      </c>
      <c r="I129" s="315"/>
    </row>
    <row r="130" spans="1:19">
      <c r="A130" s="326" t="s">
        <v>292</v>
      </c>
      <c r="B130" s="395">
        <v>0.80957381929844741</v>
      </c>
      <c r="C130" s="395">
        <v>0.58832531075882899</v>
      </c>
      <c r="D130" s="395">
        <v>0.42062998820750619</v>
      </c>
      <c r="E130" s="395">
        <v>0.576621414215298</v>
      </c>
      <c r="F130" s="395">
        <v>0.44983746368544653</v>
      </c>
      <c r="G130" s="395">
        <v>0.51133952442076369</v>
      </c>
      <c r="H130" s="395">
        <v>0.55607243051807154</v>
      </c>
      <c r="I130" s="315"/>
      <c r="J130" s="395">
        <v>0.87302996027330704</v>
      </c>
      <c r="K130" s="395">
        <v>0.66083188389927594</v>
      </c>
      <c r="L130" s="395">
        <v>0.51675267523434143</v>
      </c>
      <c r="M130" s="395">
        <v>0.77481900816686866</v>
      </c>
      <c r="N130" s="395">
        <v>0.58877864554212644</v>
      </c>
      <c r="O130" s="395">
        <v>0.58049400495077441</v>
      </c>
      <c r="P130" s="395">
        <v>0.64466742449574543</v>
      </c>
      <c r="Q130" s="315"/>
      <c r="R130" s="315"/>
    </row>
    <row r="131" spans="1:19">
      <c r="A131" s="328" t="s">
        <v>293</v>
      </c>
      <c r="B131" s="398" t="s">
        <v>370</v>
      </c>
      <c r="C131" s="398">
        <v>0.64400715563506261</v>
      </c>
      <c r="D131" s="398">
        <v>0.46463603510583373</v>
      </c>
      <c r="E131" s="398">
        <v>0.53317535545023698</v>
      </c>
      <c r="F131" s="398">
        <v>0.47600158667195558</v>
      </c>
      <c r="G131" s="398">
        <v>0.51179982940005686</v>
      </c>
      <c r="H131" s="395">
        <v>0.56886385315689703</v>
      </c>
      <c r="I131" s="315"/>
      <c r="J131" s="398" t="s">
        <v>370</v>
      </c>
      <c r="K131" s="398">
        <v>0.73746314815561276</v>
      </c>
      <c r="L131" s="398">
        <v>0.56810736092819736</v>
      </c>
      <c r="M131" s="398">
        <v>0.63827386070507308</v>
      </c>
      <c r="N131" s="398">
        <v>0.66622327711449958</v>
      </c>
      <c r="O131" s="398">
        <v>0.58040115688267013</v>
      </c>
      <c r="P131" s="395">
        <v>0.67365580131595615</v>
      </c>
      <c r="Q131" s="315"/>
    </row>
    <row r="132" spans="1:19">
      <c r="A132" s="328" t="s">
        <v>294</v>
      </c>
      <c r="B132" s="398" t="s">
        <v>370</v>
      </c>
      <c r="C132" s="398">
        <v>0.59494298463063955</v>
      </c>
      <c r="D132" s="398">
        <v>0.73876462138313148</v>
      </c>
      <c r="E132" s="398">
        <v>0.71756029499701024</v>
      </c>
      <c r="F132" s="398">
        <v>0.41171088746569079</v>
      </c>
      <c r="G132" s="398">
        <v>0.42933810375670844</v>
      </c>
      <c r="H132" s="395">
        <v>0.6026639988379755</v>
      </c>
      <c r="I132" s="315"/>
      <c r="J132" s="398" t="s">
        <v>370</v>
      </c>
      <c r="K132" s="398">
        <v>0.73818018568805077</v>
      </c>
      <c r="L132" s="398" t="s">
        <v>370</v>
      </c>
      <c r="M132" s="398">
        <v>0.82452386343531836</v>
      </c>
      <c r="N132" s="398">
        <v>0.7216827800264245</v>
      </c>
      <c r="O132" s="398">
        <v>0.57887426417091081</v>
      </c>
      <c r="P132" s="395">
        <v>0.74548154801674538</v>
      </c>
      <c r="Q132" s="315"/>
    </row>
    <row r="133" spans="1:19">
      <c r="A133" s="328" t="s">
        <v>295</v>
      </c>
      <c r="B133" s="398">
        <v>0.81892629663330307</v>
      </c>
      <c r="C133" s="398">
        <v>0.58302994182656798</v>
      </c>
      <c r="D133" s="398">
        <v>0.44096031357177862</v>
      </c>
      <c r="E133" s="398">
        <v>0.55393137405754733</v>
      </c>
      <c r="F133" s="398">
        <v>0.58092625463934155</v>
      </c>
      <c r="G133" s="398">
        <v>0.46966731898238745</v>
      </c>
      <c r="H133" s="395">
        <v>0.57912812448925544</v>
      </c>
      <c r="I133" s="315"/>
      <c r="J133" s="398">
        <v>0.88017970293683512</v>
      </c>
      <c r="K133" s="398">
        <v>0.63825801662794479</v>
      </c>
      <c r="L133" s="398">
        <v>0.56511401797555383</v>
      </c>
      <c r="M133" s="398">
        <v>0.73885352715285879</v>
      </c>
      <c r="N133" s="398">
        <v>0.61762590449610733</v>
      </c>
      <c r="O133" s="398">
        <v>0.56530046813795742</v>
      </c>
      <c r="P133" s="395">
        <v>0.63880654488871969</v>
      </c>
      <c r="Q133" s="315"/>
      <c r="S133" s="315"/>
    </row>
    <row r="134" spans="1:19">
      <c r="A134" s="328" t="s">
        <v>296</v>
      </c>
      <c r="B134" s="398">
        <v>0.71656050955414019</v>
      </c>
      <c r="C134" s="398">
        <v>0.72786089769510709</v>
      </c>
      <c r="D134" s="398" t="s">
        <v>370</v>
      </c>
      <c r="E134" s="398">
        <v>0.69431051108968178</v>
      </c>
      <c r="F134" s="398">
        <v>0.61707233459033262</v>
      </c>
      <c r="G134" s="398">
        <v>0.72318200080353556</v>
      </c>
      <c r="H134" s="395">
        <v>0.67346883069327435</v>
      </c>
      <c r="I134" s="315"/>
      <c r="J134" s="398">
        <v>0.83613459011340241</v>
      </c>
      <c r="K134" s="398">
        <v>0.85203644557407443</v>
      </c>
      <c r="L134" s="398" t="s">
        <v>370</v>
      </c>
      <c r="M134" s="398">
        <v>0.87345500130614218</v>
      </c>
      <c r="N134" s="398">
        <v>0.77450887084599573</v>
      </c>
      <c r="O134" s="398">
        <v>0.6859845227858985</v>
      </c>
      <c r="P134" s="395">
        <v>0.83073109585372651</v>
      </c>
      <c r="Q134" s="315"/>
    </row>
    <row r="135" spans="1:19">
      <c r="A135" s="328" t="s">
        <v>297</v>
      </c>
      <c r="B135" s="398" t="s">
        <v>370</v>
      </c>
      <c r="C135" s="398">
        <v>0.41303350160624142</v>
      </c>
      <c r="D135" s="398">
        <v>0.39686914342409885</v>
      </c>
      <c r="E135" s="398">
        <v>0.47151277013752463</v>
      </c>
      <c r="F135" s="398">
        <v>0.28753993610223638</v>
      </c>
      <c r="G135" s="398">
        <v>0.35070628348757915</v>
      </c>
      <c r="H135" s="395">
        <v>0.32285792293946475</v>
      </c>
      <c r="I135" s="315"/>
      <c r="J135" s="398" t="s">
        <v>370</v>
      </c>
      <c r="K135" s="398">
        <v>0.5859611229388304</v>
      </c>
      <c r="L135" s="398">
        <v>0.45388855975786496</v>
      </c>
      <c r="M135" s="398">
        <v>0.79190312410432795</v>
      </c>
      <c r="N135" s="398">
        <v>0.51875220551346746</v>
      </c>
      <c r="O135" s="398">
        <v>0.68018283024845005</v>
      </c>
      <c r="P135" s="395">
        <v>0.52962680280302576</v>
      </c>
      <c r="Q135" s="315"/>
    </row>
    <row r="136" spans="1:19">
      <c r="A136" s="330" t="s">
        <v>118</v>
      </c>
      <c r="B136" s="422">
        <v>0.38232810513275212</v>
      </c>
      <c r="C136" s="422">
        <v>0.56515959015870942</v>
      </c>
      <c r="D136" s="422">
        <v>0.42040690699429761</v>
      </c>
      <c r="E136" s="422">
        <v>0.44285310628389596</v>
      </c>
      <c r="F136" s="422">
        <v>0.3890529129771787</v>
      </c>
      <c r="G136" s="422">
        <v>0.44424507186248469</v>
      </c>
      <c r="H136" s="422">
        <v>0.48844484989063858</v>
      </c>
      <c r="I136" s="315"/>
      <c r="J136" s="422">
        <v>0.38552442140619009</v>
      </c>
      <c r="K136" s="422">
        <v>0.61820995445408622</v>
      </c>
      <c r="L136" s="422">
        <v>0.51557868203741675</v>
      </c>
      <c r="M136" s="422">
        <v>0.62348600559074885</v>
      </c>
      <c r="N136" s="422">
        <v>0.49034101547085313</v>
      </c>
      <c r="O136" s="422">
        <v>0.49423784620954292</v>
      </c>
      <c r="P136" s="422">
        <v>0.54624484187613487</v>
      </c>
      <c r="Q136" s="315"/>
      <c r="R136" s="315"/>
      <c r="S136" s="315"/>
    </row>
    <row r="139" spans="1:19" ht="14.65" customHeight="1">
      <c r="A139" s="325">
        <v>2015</v>
      </c>
      <c r="B139" s="474" t="s">
        <v>364</v>
      </c>
      <c r="C139" s="475"/>
      <c r="D139" s="475"/>
      <c r="E139" s="475"/>
      <c r="F139" s="475"/>
      <c r="G139" s="475"/>
      <c r="H139" s="476"/>
    </row>
    <row r="140" spans="1:19">
      <c r="A140" s="326" t="s">
        <v>285</v>
      </c>
      <c r="B140" s="395">
        <v>0.3780272897900499</v>
      </c>
      <c r="C140" s="395">
        <v>0.52606504804522303</v>
      </c>
      <c r="D140" s="395">
        <v>0.402189699474919</v>
      </c>
      <c r="E140" s="395">
        <v>0.35329421856504789</v>
      </c>
      <c r="F140" s="395">
        <v>0.32128140197369714</v>
      </c>
      <c r="G140" s="395">
        <v>0.36883600444390668</v>
      </c>
      <c r="H140" s="395">
        <v>0.41743143589913523</v>
      </c>
      <c r="I140" s="334"/>
      <c r="R140" s="426"/>
    </row>
    <row r="141" spans="1:19">
      <c r="A141" s="328" t="s">
        <v>286</v>
      </c>
      <c r="B141" s="398" t="s">
        <v>370</v>
      </c>
      <c r="C141" s="398">
        <v>0.34897246994959286</v>
      </c>
      <c r="D141" s="398">
        <v>0.402189699474919</v>
      </c>
      <c r="E141" s="398">
        <v>0.373676562175628</v>
      </c>
      <c r="F141" s="398">
        <v>0.40899795501022501</v>
      </c>
      <c r="G141" s="398">
        <v>0.36949604844503747</v>
      </c>
      <c r="H141" s="395">
        <v>0.37851402728111827</v>
      </c>
      <c r="I141" s="334"/>
      <c r="R141" s="426"/>
    </row>
    <row r="142" spans="1:19">
      <c r="A142" s="328" t="s">
        <v>287</v>
      </c>
      <c r="B142" s="398" t="s">
        <v>370</v>
      </c>
      <c r="C142" s="398">
        <v>0.50625791027984812</v>
      </c>
      <c r="D142" s="398" t="s">
        <v>370</v>
      </c>
      <c r="E142" s="398">
        <v>0.24363833243096911</v>
      </c>
      <c r="F142" s="398">
        <v>0.2554278416347382</v>
      </c>
      <c r="G142" s="398">
        <v>0.31821797931583135</v>
      </c>
      <c r="H142" s="395">
        <v>0.50009633627451744</v>
      </c>
      <c r="I142" s="334"/>
      <c r="R142" s="426"/>
    </row>
    <row r="143" spans="1:19">
      <c r="A143" s="328" t="s">
        <v>288</v>
      </c>
      <c r="B143" s="398">
        <v>0.3780272897900499</v>
      </c>
      <c r="C143" s="398">
        <v>0.39713182570325434</v>
      </c>
      <c r="D143" s="398" t="s">
        <v>370</v>
      </c>
      <c r="E143" s="398">
        <v>0.3515625</v>
      </c>
      <c r="F143" s="398">
        <v>0.26214228500691761</v>
      </c>
      <c r="G143" s="398">
        <v>0.39924586891427305</v>
      </c>
      <c r="H143" s="395">
        <v>0.36286429138163251</v>
      </c>
      <c r="I143" s="334"/>
      <c r="R143" s="426"/>
    </row>
    <row r="144" spans="1:19">
      <c r="A144" s="328" t="s">
        <v>289</v>
      </c>
      <c r="B144" s="398" t="s">
        <v>370</v>
      </c>
      <c r="C144" s="398">
        <v>0.53317535545023698</v>
      </c>
      <c r="D144" s="398" t="s">
        <v>370</v>
      </c>
      <c r="E144" s="398">
        <v>0.46445619920010328</v>
      </c>
      <c r="F144" s="398">
        <v>0.47219307450157405</v>
      </c>
      <c r="G144" s="398">
        <v>0.35280282242257938</v>
      </c>
      <c r="H144" s="395">
        <v>0.52881933243279222</v>
      </c>
      <c r="I144" s="334"/>
      <c r="R144" s="426"/>
    </row>
    <row r="145" spans="1:18">
      <c r="A145" s="328" t="s">
        <v>290</v>
      </c>
      <c r="B145" s="398" t="s">
        <v>370</v>
      </c>
      <c r="C145" s="398">
        <v>0.38354996803750269</v>
      </c>
      <c r="D145" s="398" t="s">
        <v>370</v>
      </c>
      <c r="E145" s="398" t="s">
        <v>370</v>
      </c>
      <c r="F145" s="398" t="s">
        <v>370</v>
      </c>
      <c r="G145" s="398" t="s">
        <v>370</v>
      </c>
      <c r="H145" s="395">
        <v>0.38354996803750269</v>
      </c>
      <c r="I145" s="334"/>
      <c r="R145" s="426"/>
    </row>
    <row r="146" spans="1:18">
      <c r="A146" s="326" t="s">
        <v>292</v>
      </c>
      <c r="B146" s="395">
        <v>0.80930518603014745</v>
      </c>
      <c r="C146" s="395">
        <v>0.58705323415327482</v>
      </c>
      <c r="D146" s="395">
        <v>0.41384962823507804</v>
      </c>
      <c r="E146" s="395">
        <v>0.56115729793144919</v>
      </c>
      <c r="F146" s="395">
        <v>0.45143974649752183</v>
      </c>
      <c r="G146" s="395">
        <v>0.50780187791455633</v>
      </c>
      <c r="H146" s="395">
        <v>0.55369123808789333</v>
      </c>
      <c r="I146" s="334"/>
      <c r="J146" s="395">
        <v>0.87022302802991691</v>
      </c>
      <c r="K146" s="395">
        <v>0.66454014045573939</v>
      </c>
      <c r="L146" s="395">
        <v>0.51000695559065667</v>
      </c>
      <c r="M146" s="395">
        <v>0.7679803578525175</v>
      </c>
      <c r="N146" s="395">
        <v>0.57770756998468664</v>
      </c>
      <c r="O146" s="395">
        <v>0.58657713559255098</v>
      </c>
      <c r="P146" s="395">
        <v>0.64587672921807615</v>
      </c>
      <c r="Q146" s="334"/>
      <c r="R146" s="426"/>
    </row>
    <row r="147" spans="1:18">
      <c r="A147" s="328" t="s">
        <v>293</v>
      </c>
      <c r="B147" s="398" t="s">
        <v>370</v>
      </c>
      <c r="C147" s="398">
        <v>0.64011379800853485</v>
      </c>
      <c r="D147" s="398">
        <v>0.50398992020159605</v>
      </c>
      <c r="E147" s="398">
        <v>0.54249547920433994</v>
      </c>
      <c r="F147" s="398">
        <v>0.47694753577106519</v>
      </c>
      <c r="G147" s="398">
        <v>0.50818746470920395</v>
      </c>
      <c r="H147" s="395">
        <v>0.56197881251838655</v>
      </c>
      <c r="I147" s="334"/>
      <c r="J147" s="398" t="s">
        <v>370</v>
      </c>
      <c r="K147" s="398">
        <v>0.73826951649430161</v>
      </c>
      <c r="L147" s="398">
        <v>0.60285413141763522</v>
      </c>
      <c r="M147" s="398">
        <v>0.63819545075696293</v>
      </c>
      <c r="N147" s="398">
        <v>0.62390110583494207</v>
      </c>
      <c r="O147" s="398">
        <v>0.58648405111583601</v>
      </c>
      <c r="P147" s="395">
        <v>0.66697951685581713</v>
      </c>
      <c r="Q147" s="334"/>
      <c r="R147" s="426"/>
    </row>
    <row r="148" spans="1:18">
      <c r="A148" s="328" t="s">
        <v>294</v>
      </c>
      <c r="B148" s="398" t="s">
        <v>370</v>
      </c>
      <c r="C148" s="398">
        <v>0.60160427807486627</v>
      </c>
      <c r="D148" s="398">
        <v>0.76742698784907271</v>
      </c>
      <c r="E148" s="398">
        <v>0.71570576540755471</v>
      </c>
      <c r="F148" s="398">
        <v>0.40504050405040509</v>
      </c>
      <c r="G148" s="398">
        <v>0.46397731666451864</v>
      </c>
      <c r="H148" s="395">
        <v>0.60906304751789175</v>
      </c>
      <c r="I148" s="334"/>
      <c r="J148" s="398" t="s">
        <v>370</v>
      </c>
      <c r="K148" s="398">
        <v>0.74434388198092727</v>
      </c>
      <c r="L148" s="398" t="s">
        <v>370</v>
      </c>
      <c r="M148" s="398">
        <v>0.82429103085400302</v>
      </c>
      <c r="N148" s="398">
        <v>0.72847099286834249</v>
      </c>
      <c r="O148" s="398">
        <v>0.68652499692912416</v>
      </c>
      <c r="P148" s="395">
        <v>0.75138255345615113</v>
      </c>
      <c r="Q148" s="334"/>
      <c r="R148" s="426"/>
    </row>
    <row r="149" spans="1:18">
      <c r="A149" s="328" t="s">
        <v>295</v>
      </c>
      <c r="B149" s="398">
        <v>0.81892629663330296</v>
      </c>
      <c r="C149" s="398">
        <v>0.58205335489086507</v>
      </c>
      <c r="D149" s="398">
        <v>0.43551899346721512</v>
      </c>
      <c r="E149" s="398">
        <v>0.55478502080443837</v>
      </c>
      <c r="F149" s="398">
        <v>0.59553349875930528</v>
      </c>
      <c r="G149" s="398">
        <v>0.46100653092585481</v>
      </c>
      <c r="H149" s="395">
        <v>0.5805850282535715</v>
      </c>
      <c r="I149" s="334"/>
      <c r="J149" s="398">
        <v>0.87956772946921213</v>
      </c>
      <c r="K149" s="398">
        <v>0.64212144142614647</v>
      </c>
      <c r="L149" s="398">
        <v>0.5206694480905677</v>
      </c>
      <c r="M149" s="398">
        <v>0.73150972228179056</v>
      </c>
      <c r="N149" s="398">
        <v>0.63085883763751915</v>
      </c>
      <c r="O149" s="398">
        <v>0.56452869733447963</v>
      </c>
      <c r="P149" s="395">
        <v>0.64306705553669807</v>
      </c>
      <c r="Q149" s="334"/>
      <c r="R149" s="426"/>
    </row>
    <row r="150" spans="1:18">
      <c r="A150" s="328" t="s">
        <v>296</v>
      </c>
      <c r="B150" s="398">
        <v>0.71656050955414019</v>
      </c>
      <c r="C150" s="398">
        <v>0.73424434019987772</v>
      </c>
      <c r="D150" s="398" t="s">
        <v>370</v>
      </c>
      <c r="E150" s="398">
        <v>0.77669902912621358</v>
      </c>
      <c r="F150" s="398">
        <v>0.6094464195022854</v>
      </c>
      <c r="G150" s="398">
        <v>0.75821398483572033</v>
      </c>
      <c r="H150" s="395">
        <v>0.68454736247977988</v>
      </c>
      <c r="I150" s="334"/>
      <c r="J150" s="398">
        <v>0.82836494389687543</v>
      </c>
      <c r="K150" s="398">
        <v>0.8471956737928017</v>
      </c>
      <c r="L150" s="398" t="s">
        <v>370</v>
      </c>
      <c r="M150" s="398">
        <v>0.88924693616991879</v>
      </c>
      <c r="N150" s="398">
        <v>0.76985627026969161</v>
      </c>
      <c r="O150" s="398">
        <v>0.83863571223846378</v>
      </c>
      <c r="P150" s="395">
        <v>0.83478602236006916</v>
      </c>
      <c r="Q150" s="334"/>
      <c r="R150" s="426"/>
    </row>
    <row r="151" spans="1:18">
      <c r="A151" s="328" t="s">
        <v>297</v>
      </c>
      <c r="B151" s="398" t="s">
        <v>370</v>
      </c>
      <c r="C151" s="398">
        <v>0.42765502494654317</v>
      </c>
      <c r="D151" s="398">
        <v>0.39045553145336226</v>
      </c>
      <c r="E151" s="398">
        <v>0.41748811318566631</v>
      </c>
      <c r="F151" s="398">
        <v>0.28313016122689738</v>
      </c>
      <c r="G151" s="398">
        <v>0.3496843127731909</v>
      </c>
      <c r="H151" s="395">
        <v>0.32427323638830202</v>
      </c>
      <c r="I151" s="334"/>
      <c r="J151" s="398" t="s">
        <v>370</v>
      </c>
      <c r="K151" s="398">
        <v>0.58995780338929105</v>
      </c>
      <c r="L151" s="398">
        <v>0.49368358990237465</v>
      </c>
      <c r="M151" s="398">
        <v>0.72233124443599084</v>
      </c>
      <c r="N151" s="398">
        <v>0.49753929313502948</v>
      </c>
      <c r="O151" s="398">
        <v>0.61088095051981539</v>
      </c>
      <c r="P151" s="395">
        <v>0.52495595405827522</v>
      </c>
      <c r="Q151" s="334"/>
      <c r="R151" s="426"/>
    </row>
    <row r="152" spans="1:18">
      <c r="A152" s="330" t="s">
        <v>118</v>
      </c>
      <c r="B152" s="422">
        <v>0.37869528599914415</v>
      </c>
      <c r="C152" s="422">
        <v>0.56454358650448455</v>
      </c>
      <c r="D152" s="422">
        <v>0.4136735486173882</v>
      </c>
      <c r="E152" s="422">
        <v>0.42058658269707699</v>
      </c>
      <c r="F152" s="422">
        <v>0.39200327702031773</v>
      </c>
      <c r="G152" s="422">
        <v>0.44309466245884321</v>
      </c>
      <c r="H152" s="422">
        <v>0.47610336345111759</v>
      </c>
      <c r="I152" s="334"/>
      <c r="J152" s="422">
        <v>0.38133682720839795</v>
      </c>
      <c r="K152" s="422">
        <v>0.62246607781796737</v>
      </c>
      <c r="L152" s="422">
        <v>0.50869615594360573</v>
      </c>
      <c r="M152" s="422">
        <v>0.57944885656011991</v>
      </c>
      <c r="N152" s="422">
        <v>0.48429860872041863</v>
      </c>
      <c r="O152" s="422">
        <v>0.49808494149998339</v>
      </c>
      <c r="P152" s="422">
        <v>0.53438762496282788</v>
      </c>
      <c r="R152" s="426"/>
    </row>
    <row r="155" spans="1:18" ht="14.65" customHeight="1">
      <c r="A155" s="325">
        <v>2010</v>
      </c>
      <c r="B155" s="474" t="s">
        <v>364</v>
      </c>
      <c r="C155" s="475"/>
      <c r="D155" s="475"/>
      <c r="E155" s="475"/>
      <c r="F155" s="475"/>
      <c r="G155" s="475"/>
      <c r="H155" s="476"/>
    </row>
    <row r="156" spans="1:18">
      <c r="A156" s="326" t="s">
        <v>285</v>
      </c>
      <c r="B156" s="395">
        <v>0.37897130345074431</v>
      </c>
      <c r="C156" s="395">
        <v>0.51003513648154264</v>
      </c>
      <c r="D156" s="395">
        <v>0.36701009939913076</v>
      </c>
      <c r="E156" s="395">
        <v>0.34234797074739698</v>
      </c>
      <c r="F156" s="395">
        <v>0.28280815410649157</v>
      </c>
      <c r="G156" s="395">
        <v>0.34945598535146633</v>
      </c>
      <c r="H156" s="395">
        <v>0.43057963884183692</v>
      </c>
      <c r="I156" s="337"/>
    </row>
    <row r="157" spans="1:18">
      <c r="A157" s="328" t="s">
        <v>286</v>
      </c>
      <c r="B157" s="398" t="s">
        <v>370</v>
      </c>
      <c r="C157" s="398">
        <v>0.35039906560249173</v>
      </c>
      <c r="D157" s="398">
        <v>0.39844542532853822</v>
      </c>
      <c r="E157" s="398">
        <v>0.37613527027952121</v>
      </c>
      <c r="F157" s="398">
        <v>0.40848746170430045</v>
      </c>
      <c r="G157" s="398">
        <v>0.34970129680897571</v>
      </c>
      <c r="H157" s="395">
        <v>0.37149397623218244</v>
      </c>
      <c r="I157" s="337"/>
    </row>
    <row r="158" spans="1:18">
      <c r="A158" s="328" t="s">
        <v>287</v>
      </c>
      <c r="B158" s="398" t="s">
        <v>370</v>
      </c>
      <c r="C158" s="398">
        <v>0.28193280601456655</v>
      </c>
      <c r="D158" s="398" t="s">
        <v>370</v>
      </c>
      <c r="E158" s="398">
        <v>0.20925899923557692</v>
      </c>
      <c r="F158" s="398">
        <v>0.27479888156855203</v>
      </c>
      <c r="G158" s="398">
        <v>0.32108455226542998</v>
      </c>
      <c r="H158" s="395">
        <v>0.27357715530398152</v>
      </c>
      <c r="I158" s="337"/>
    </row>
    <row r="159" spans="1:18">
      <c r="A159" s="328" t="s">
        <v>288</v>
      </c>
      <c r="B159" s="398">
        <v>0.37897130345074431</v>
      </c>
      <c r="C159" s="398">
        <v>0.36498200435950734</v>
      </c>
      <c r="D159" s="398">
        <v>0.36590943741424004</v>
      </c>
      <c r="E159" s="398">
        <v>0.34217279726261762</v>
      </c>
      <c r="F159" s="398">
        <v>0.22966507177033493</v>
      </c>
      <c r="G159" s="398" t="s">
        <v>370</v>
      </c>
      <c r="H159" s="395">
        <v>0.35836185722793329</v>
      </c>
      <c r="I159" s="337"/>
    </row>
    <row r="160" spans="1:18">
      <c r="A160" s="328" t="s">
        <v>289</v>
      </c>
      <c r="B160" s="398" t="s">
        <v>370</v>
      </c>
      <c r="C160" s="398">
        <v>0.5275884809848318</v>
      </c>
      <c r="D160" s="398">
        <v>0.3671596124426314</v>
      </c>
      <c r="E160" s="398">
        <v>0.12665270700530057</v>
      </c>
      <c r="F160" s="398">
        <v>0.48661303217826007</v>
      </c>
      <c r="G160" s="398" t="s">
        <v>370</v>
      </c>
      <c r="H160" s="395">
        <v>0.52636331177959483</v>
      </c>
      <c r="I160" s="337"/>
    </row>
    <row r="161" spans="1:16">
      <c r="A161" s="328" t="s">
        <v>290</v>
      </c>
      <c r="B161" s="398" t="s">
        <v>370</v>
      </c>
      <c r="C161" s="398">
        <v>0.35678889990089196</v>
      </c>
      <c r="D161" s="398" t="s">
        <v>370</v>
      </c>
      <c r="E161" s="398">
        <v>0.34825647138881555</v>
      </c>
      <c r="F161" s="398" t="s">
        <v>370</v>
      </c>
      <c r="G161" s="398" t="s">
        <v>370</v>
      </c>
      <c r="H161" s="395">
        <v>0.35533125503729135</v>
      </c>
      <c r="I161" s="337"/>
    </row>
    <row r="162" spans="1:16">
      <c r="A162" s="326" t="s">
        <v>292</v>
      </c>
      <c r="B162" s="395">
        <v>0.58056687016837316</v>
      </c>
      <c r="C162" s="395">
        <v>0.55282763608296626</v>
      </c>
      <c r="D162" s="395">
        <v>0.40611368691594391</v>
      </c>
      <c r="E162" s="395">
        <v>0.47002039012596691</v>
      </c>
      <c r="F162" s="395">
        <v>0.4053118802898143</v>
      </c>
      <c r="G162" s="395">
        <v>0.42906885374928438</v>
      </c>
      <c r="H162" s="395">
        <v>0.51591288069829488</v>
      </c>
      <c r="I162" s="315"/>
      <c r="J162" s="395">
        <v>0.77208548955652923</v>
      </c>
      <c r="K162" s="395">
        <v>0.62219601972117611</v>
      </c>
      <c r="L162" s="395">
        <v>0.42153834165919912</v>
      </c>
      <c r="M162" s="395">
        <v>0.72294401994815727</v>
      </c>
      <c r="N162" s="395">
        <v>0.47778841494519503</v>
      </c>
      <c r="O162" s="395">
        <v>0.51525157374342456</v>
      </c>
      <c r="P162" s="395">
        <v>0.6009120884533764</v>
      </c>
    </row>
    <row r="163" spans="1:16">
      <c r="A163" s="328" t="s">
        <v>293</v>
      </c>
      <c r="B163" s="398" t="s">
        <v>370</v>
      </c>
      <c r="C163" s="398">
        <v>0.55366724266515488</v>
      </c>
      <c r="D163" s="398">
        <v>0.39460542811334814</v>
      </c>
      <c r="E163" s="398">
        <v>0.56494430214125202</v>
      </c>
      <c r="F163" s="398">
        <v>0.50430805153019675</v>
      </c>
      <c r="G163" s="398">
        <v>0.46302920186267388</v>
      </c>
      <c r="H163" s="395">
        <v>0.52975443028370783</v>
      </c>
      <c r="I163" s="315"/>
      <c r="J163" s="398" t="s">
        <v>370</v>
      </c>
      <c r="K163" s="398">
        <v>0.68807995963564428</v>
      </c>
      <c r="L163" s="398">
        <v>0.41619315644845645</v>
      </c>
      <c r="M163" s="398">
        <v>0.63770168428506402</v>
      </c>
      <c r="N163" s="398">
        <v>0.59415476775303155</v>
      </c>
      <c r="O163" s="398">
        <v>0.53362373219160919</v>
      </c>
      <c r="P163" s="395">
        <v>0.65350725267726539</v>
      </c>
    </row>
    <row r="164" spans="1:16">
      <c r="A164" s="328" t="s">
        <v>294</v>
      </c>
      <c r="B164" s="398" t="s">
        <v>370</v>
      </c>
      <c r="C164" s="398">
        <v>0.58853198347637614</v>
      </c>
      <c r="D164" s="398">
        <v>0.73869864936338958</v>
      </c>
      <c r="E164" s="398">
        <v>0.54872063041415786</v>
      </c>
      <c r="F164" s="398" t="s">
        <v>370</v>
      </c>
      <c r="G164" s="398">
        <v>0.55581462692888528</v>
      </c>
      <c r="H164" s="395">
        <v>0.58270289093592809</v>
      </c>
      <c r="I164" s="315"/>
      <c r="J164" s="398" t="s">
        <v>370</v>
      </c>
      <c r="K164" s="398">
        <v>0.73801561453965503</v>
      </c>
      <c r="L164" s="398">
        <v>0.25795356835769556</v>
      </c>
      <c r="M164" s="398">
        <v>0.72444816213274843</v>
      </c>
      <c r="N164" s="398" t="s">
        <v>370</v>
      </c>
      <c r="O164" s="398">
        <v>0.77944969905417016</v>
      </c>
      <c r="P164" s="395">
        <v>0.73594977967440633</v>
      </c>
    </row>
    <row r="165" spans="1:16">
      <c r="A165" s="328" t="s">
        <v>295</v>
      </c>
      <c r="B165" s="398">
        <v>0.56193806193806195</v>
      </c>
      <c r="C165" s="398">
        <v>0.55473928409354445</v>
      </c>
      <c r="D165" s="398">
        <v>0.4151835962621851</v>
      </c>
      <c r="E165" s="398">
        <v>0.53673235197190106</v>
      </c>
      <c r="F165" s="398">
        <v>0.49932940061497405</v>
      </c>
      <c r="G165" s="398">
        <v>0.17067193883663864</v>
      </c>
      <c r="H165" s="395">
        <v>0.54040682511310922</v>
      </c>
      <c r="I165" s="315"/>
      <c r="J165" s="398">
        <v>0.74367968263067141</v>
      </c>
      <c r="K165" s="398">
        <v>0.6054654064087468</v>
      </c>
      <c r="L165" s="398">
        <v>0.42922018756792724</v>
      </c>
      <c r="M165" s="398">
        <v>0.74397469711194708</v>
      </c>
      <c r="N165" s="398">
        <v>0.53433993225854193</v>
      </c>
      <c r="O165" s="398">
        <v>0.28131269704786477</v>
      </c>
      <c r="P165" s="395">
        <v>0.59466254055761347</v>
      </c>
    </row>
    <row r="166" spans="1:16">
      <c r="A166" s="328" t="s">
        <v>296</v>
      </c>
      <c r="B166" s="398">
        <v>0.74834223486421703</v>
      </c>
      <c r="C166" s="398">
        <v>0.47114807005971809</v>
      </c>
      <c r="D166" s="398" t="s">
        <v>370</v>
      </c>
      <c r="E166" s="398">
        <v>0.43735769474007397</v>
      </c>
      <c r="F166" s="398">
        <v>0.57824157892332573</v>
      </c>
      <c r="G166" s="398">
        <v>0.51059692865735473</v>
      </c>
      <c r="H166" s="395">
        <v>0.49030899465335487</v>
      </c>
      <c r="I166" s="315"/>
      <c r="J166" s="398">
        <v>0.83755741039783582</v>
      </c>
      <c r="K166" s="398">
        <v>0.73353425608931433</v>
      </c>
      <c r="L166" s="398" t="s">
        <v>370</v>
      </c>
      <c r="M166" s="398">
        <v>0.77191145126171279</v>
      </c>
      <c r="N166" s="398">
        <v>0.73454671928205117</v>
      </c>
      <c r="O166" s="398">
        <v>0.70551256329416256</v>
      </c>
      <c r="P166" s="395">
        <v>0.74724633618812053</v>
      </c>
    </row>
    <row r="167" spans="1:16">
      <c r="A167" s="328" t="s">
        <v>297</v>
      </c>
      <c r="B167" s="398" t="s">
        <v>370</v>
      </c>
      <c r="C167" s="398">
        <v>0.40406260707659086</v>
      </c>
      <c r="D167" s="398">
        <v>0.20614846028745756</v>
      </c>
      <c r="E167" s="398">
        <v>0.41478303321706966</v>
      </c>
      <c r="F167" s="398">
        <v>0.19954635132489801</v>
      </c>
      <c r="G167" s="398">
        <v>0.29578439210835411</v>
      </c>
      <c r="H167" s="395">
        <v>0.27398071305549881</v>
      </c>
      <c r="I167" s="315"/>
      <c r="J167" s="398" t="s">
        <v>370</v>
      </c>
      <c r="K167" s="398">
        <v>0.62481776032210201</v>
      </c>
      <c r="L167" s="398">
        <v>0.25614789337919175</v>
      </c>
      <c r="M167" s="398">
        <v>0.69228065667276484</v>
      </c>
      <c r="N167" s="398">
        <v>0.3237267050460283</v>
      </c>
      <c r="O167" s="398">
        <v>0.4230576759848822</v>
      </c>
      <c r="P167" s="395">
        <v>0.49552355560717898</v>
      </c>
    </row>
    <row r="168" spans="1:16">
      <c r="A168" s="330" t="s">
        <v>118</v>
      </c>
      <c r="B168" s="422">
        <v>0.37940114085475474</v>
      </c>
      <c r="C168" s="422">
        <v>0.5334776540442806</v>
      </c>
      <c r="D168" s="422">
        <v>0.39756680306374076</v>
      </c>
      <c r="E168" s="422">
        <v>0.39594280594202974</v>
      </c>
      <c r="F168" s="422">
        <v>0.36164193646030268</v>
      </c>
      <c r="G168" s="422">
        <v>0.36885833728268586</v>
      </c>
      <c r="H168" s="422">
        <v>0.46802011910844188</v>
      </c>
      <c r="I168" s="315"/>
      <c r="J168" s="422">
        <v>0.38132824857613862</v>
      </c>
      <c r="K168" s="422">
        <v>0.57770025284144522</v>
      </c>
      <c r="L168" s="422">
        <v>0.40991293866614142</v>
      </c>
      <c r="M168" s="422">
        <v>0.58448430873757695</v>
      </c>
      <c r="N168" s="422">
        <v>0.41578721973986843</v>
      </c>
      <c r="O168" s="422">
        <v>0.39637328443478526</v>
      </c>
      <c r="P168" s="422">
        <v>0.51616429959007715</v>
      </c>
    </row>
    <row r="171" spans="1:16" ht="14.65" customHeight="1">
      <c r="A171" s="325">
        <v>2005</v>
      </c>
      <c r="B171" s="474" t="s">
        <v>364</v>
      </c>
      <c r="C171" s="475"/>
      <c r="D171" s="475"/>
      <c r="E171" s="475"/>
      <c r="F171" s="475"/>
      <c r="G171" s="475"/>
      <c r="H171" s="476"/>
    </row>
    <row r="172" spans="1:16">
      <c r="A172" s="326" t="s">
        <v>285</v>
      </c>
      <c r="B172" s="395">
        <v>0.36776955853677729</v>
      </c>
      <c r="C172" s="395">
        <v>0.49448518056676388</v>
      </c>
      <c r="D172" s="395">
        <v>0.35415429116275626</v>
      </c>
      <c r="E172" s="395">
        <v>0.3757536569378479</v>
      </c>
      <c r="F172" s="395">
        <v>0.19514083708283092</v>
      </c>
      <c r="G172" s="395">
        <v>0.33586045906208917</v>
      </c>
      <c r="H172" s="395">
        <v>0.41991702994863439</v>
      </c>
    </row>
    <row r="173" spans="1:16">
      <c r="A173" s="328" t="s">
        <v>286</v>
      </c>
      <c r="B173" s="398" t="s">
        <v>370</v>
      </c>
      <c r="C173" s="398">
        <v>0.3643411982453329</v>
      </c>
      <c r="D173" s="398">
        <v>0.39826087441361069</v>
      </c>
      <c r="E173" s="398">
        <v>0.36604735115325054</v>
      </c>
      <c r="F173" s="398">
        <v>0.10627181162513724</v>
      </c>
      <c r="G173" s="398">
        <v>0.33865507202008088</v>
      </c>
      <c r="H173" s="395">
        <v>0.33179437558999003</v>
      </c>
    </row>
    <row r="174" spans="1:16">
      <c r="A174" s="328" t="s">
        <v>287</v>
      </c>
      <c r="B174" s="398" t="s">
        <v>370</v>
      </c>
      <c r="C174" s="398">
        <v>0.29366298765675736</v>
      </c>
      <c r="D174" s="398" t="s">
        <v>370</v>
      </c>
      <c r="E174" s="398">
        <v>0.22765295945432498</v>
      </c>
      <c r="F174" s="398" t="s">
        <v>370</v>
      </c>
      <c r="G174" s="398">
        <v>0.27262055417215775</v>
      </c>
      <c r="H174" s="395">
        <v>0.2836907876450111</v>
      </c>
    </row>
    <row r="175" spans="1:16">
      <c r="A175" s="328" t="s">
        <v>288</v>
      </c>
      <c r="B175" s="398">
        <v>0.36776955853677729</v>
      </c>
      <c r="C175" s="398">
        <v>0.37979029499071798</v>
      </c>
      <c r="D175" s="398">
        <v>0.3537002171365633</v>
      </c>
      <c r="E175" s="398">
        <v>0.37384575124303721</v>
      </c>
      <c r="F175" s="398">
        <v>0.19762013970558159</v>
      </c>
      <c r="G175" s="398" t="s">
        <v>370</v>
      </c>
      <c r="H175" s="395">
        <v>0.36237999883101413</v>
      </c>
    </row>
    <row r="176" spans="1:16">
      <c r="A176" s="328" t="s">
        <v>289</v>
      </c>
      <c r="B176" s="398" t="s">
        <v>370</v>
      </c>
      <c r="C176" s="398">
        <v>0.5473235059573428</v>
      </c>
      <c r="D176" s="398" t="s">
        <v>370</v>
      </c>
      <c r="E176" s="398">
        <v>0.20699211070269269</v>
      </c>
      <c r="F176" s="398">
        <v>0.24180124517969223</v>
      </c>
      <c r="G176" s="398" t="s">
        <v>370</v>
      </c>
      <c r="H176" s="395">
        <v>0.54702663202796986</v>
      </c>
    </row>
    <row r="177" spans="1:16">
      <c r="A177" s="328" t="s">
        <v>290</v>
      </c>
      <c r="B177" s="398" t="s">
        <v>370</v>
      </c>
      <c r="C177" s="398">
        <v>0.41062331798423379</v>
      </c>
      <c r="D177" s="398" t="s">
        <v>370</v>
      </c>
      <c r="E177" s="398">
        <v>0.41679361505525231</v>
      </c>
      <c r="F177" s="398" t="s">
        <v>370</v>
      </c>
      <c r="G177" s="398" t="s">
        <v>370</v>
      </c>
      <c r="H177" s="395">
        <v>0.41130430561577208</v>
      </c>
    </row>
    <row r="178" spans="1:16">
      <c r="A178" s="326" t="s">
        <v>292</v>
      </c>
      <c r="B178" s="395">
        <v>0.5087841584964411</v>
      </c>
      <c r="C178" s="395">
        <v>0.52443936659819768</v>
      </c>
      <c r="D178" s="395">
        <v>0.4188154182462015</v>
      </c>
      <c r="E178" s="395">
        <v>0.4537456684331404</v>
      </c>
      <c r="F178" s="395">
        <v>0.47768250484681762</v>
      </c>
      <c r="G178" s="395">
        <v>0.44948494665098226</v>
      </c>
      <c r="H178" s="395">
        <v>0.5048443600091127</v>
      </c>
      <c r="J178" s="395">
        <v>0.68977528324688153</v>
      </c>
      <c r="K178" s="395">
        <v>0.60875587232331341</v>
      </c>
      <c r="L178" s="395">
        <v>0.45581326574016062</v>
      </c>
      <c r="M178" s="395">
        <v>0.66612068078926134</v>
      </c>
      <c r="N178" s="395">
        <v>0.52723916767712931</v>
      </c>
      <c r="O178" s="395">
        <v>0.62891796509595299</v>
      </c>
      <c r="P178" s="395">
        <v>0.60034616012298825</v>
      </c>
    </row>
    <row r="179" spans="1:16">
      <c r="A179" s="328" t="s">
        <v>293</v>
      </c>
      <c r="B179" s="398" t="s">
        <v>370</v>
      </c>
      <c r="C179" s="398">
        <v>0.55473885668321632</v>
      </c>
      <c r="D179" s="398">
        <v>0.39881504075092084</v>
      </c>
      <c r="E179" s="398">
        <v>0.47244243288955234</v>
      </c>
      <c r="F179" s="398">
        <v>0.53307205694915394</v>
      </c>
      <c r="G179" s="398">
        <v>0.42461492733777056</v>
      </c>
      <c r="H179" s="395">
        <v>0.52686027094814558</v>
      </c>
      <c r="J179" s="398" t="s">
        <v>370</v>
      </c>
      <c r="K179" s="398">
        <v>0.6818175523289749</v>
      </c>
      <c r="L179" s="398">
        <v>0.40608414623298839</v>
      </c>
      <c r="M179" s="398">
        <v>0.54975696211416636</v>
      </c>
      <c r="N179" s="398">
        <v>0.60322564795479661</v>
      </c>
      <c r="O179" s="398">
        <v>0.54329773272389914</v>
      </c>
      <c r="P179" s="395">
        <v>0.64649351308646352</v>
      </c>
    </row>
    <row r="180" spans="1:16">
      <c r="A180" s="328" t="s">
        <v>294</v>
      </c>
      <c r="B180" s="398" t="s">
        <v>370</v>
      </c>
      <c r="C180" s="398">
        <v>0.5401037863435838</v>
      </c>
      <c r="D180" s="398" t="s">
        <v>370</v>
      </c>
      <c r="E180" s="398">
        <v>0.55366724266515488</v>
      </c>
      <c r="F180" s="398">
        <v>0.69008445253530126</v>
      </c>
      <c r="G180" s="398">
        <v>0.31153812603586434</v>
      </c>
      <c r="H180" s="395">
        <v>0.54187566965075007</v>
      </c>
      <c r="J180" s="398" t="s">
        <v>370</v>
      </c>
      <c r="K180" s="398">
        <v>0.69133567087437342</v>
      </c>
      <c r="L180" s="398" t="s">
        <v>370</v>
      </c>
      <c r="M180" s="398">
        <v>0.73133691446676097</v>
      </c>
      <c r="N180" s="398">
        <v>0.79844763077781133</v>
      </c>
      <c r="O180" s="398">
        <v>0.45795356835769557</v>
      </c>
      <c r="P180" s="395">
        <v>0.69591560813699549</v>
      </c>
    </row>
    <row r="181" spans="1:16">
      <c r="A181" s="328" t="s">
        <v>295</v>
      </c>
      <c r="B181" s="398" t="s">
        <v>370</v>
      </c>
      <c r="C181" s="398">
        <v>0.51985805795585582</v>
      </c>
      <c r="D181" s="398">
        <v>0.43802609671879034</v>
      </c>
      <c r="E181" s="398">
        <v>0.45858412152479217</v>
      </c>
      <c r="F181" s="398">
        <v>0.57591776815739137</v>
      </c>
      <c r="G181" s="398">
        <v>0.28035384018877907</v>
      </c>
      <c r="H181" s="395">
        <v>0.52080471345539836</v>
      </c>
      <c r="J181" s="398" t="s">
        <v>370</v>
      </c>
      <c r="K181" s="398">
        <v>0.56626880785193512</v>
      </c>
      <c r="L181" s="398">
        <v>0.47922801709300383</v>
      </c>
      <c r="M181" s="398">
        <v>0.63029520824021912</v>
      </c>
      <c r="N181" s="398">
        <v>0.58086281765197079</v>
      </c>
      <c r="O181" s="398">
        <v>0.78798673381648454</v>
      </c>
      <c r="P181" s="395">
        <v>0.56619766633482826</v>
      </c>
    </row>
    <row r="182" spans="1:16">
      <c r="A182" s="328" t="s">
        <v>296</v>
      </c>
      <c r="B182" s="398">
        <v>0.5087841584964411</v>
      </c>
      <c r="C182" s="398">
        <v>0.66861992835068851</v>
      </c>
      <c r="D182" s="398">
        <v>0.53142473909702437</v>
      </c>
      <c r="E182" s="398">
        <v>0.68953105682356486</v>
      </c>
      <c r="F182" s="398">
        <v>0.40482355360592531</v>
      </c>
      <c r="G182" s="398">
        <v>0.38147525637044605</v>
      </c>
      <c r="H182" s="395">
        <v>0.56509620490483481</v>
      </c>
      <c r="J182" s="398">
        <v>0.68977528324688153</v>
      </c>
      <c r="K182" s="398">
        <v>0.84449966262262788</v>
      </c>
      <c r="L182" s="398">
        <v>0.5531450492757457</v>
      </c>
      <c r="M182" s="398">
        <v>0.84670564540638449</v>
      </c>
      <c r="N182" s="398">
        <v>0.54451489448079715</v>
      </c>
      <c r="O182" s="398">
        <v>0.64072961248997651</v>
      </c>
      <c r="P182" s="395">
        <v>0.78537044748060936</v>
      </c>
    </row>
    <row r="183" spans="1:16">
      <c r="A183" s="328" t="s">
        <v>297</v>
      </c>
      <c r="B183" s="398" t="s">
        <v>370</v>
      </c>
      <c r="C183" s="398">
        <v>0.43735769474007397</v>
      </c>
      <c r="D183" s="398">
        <v>0.27853748877842088</v>
      </c>
      <c r="E183" s="398">
        <v>0.40160916761279103</v>
      </c>
      <c r="F183" s="398">
        <v>0.27971542871144617</v>
      </c>
      <c r="G183" s="398">
        <v>0.50579131050528559</v>
      </c>
      <c r="H183" s="395">
        <v>0.35819662064362157</v>
      </c>
      <c r="J183" s="398" t="s">
        <v>370</v>
      </c>
      <c r="K183" s="398">
        <v>0.65686444438143266</v>
      </c>
      <c r="L183" s="398">
        <v>0.27857789769336305</v>
      </c>
      <c r="M183" s="398">
        <v>0.60017504291541468</v>
      </c>
      <c r="N183" s="398">
        <v>0.41834209535639633</v>
      </c>
      <c r="O183" s="398">
        <v>0.70316876704524467</v>
      </c>
      <c r="P183" s="395">
        <v>0.54624555250595574</v>
      </c>
    </row>
    <row r="184" spans="1:16">
      <c r="A184" s="330" t="s">
        <v>118</v>
      </c>
      <c r="B184" s="422">
        <v>0.36902887538691292</v>
      </c>
      <c r="C184" s="422">
        <v>0.50761202448789799</v>
      </c>
      <c r="D184" s="422">
        <v>0.39346783462333884</v>
      </c>
      <c r="E184" s="422">
        <v>0.3911103091993493</v>
      </c>
      <c r="F184" s="422">
        <v>0.40469211663231924</v>
      </c>
      <c r="G184" s="422">
        <v>0.35184021531813958</v>
      </c>
      <c r="H184" s="422">
        <v>0.44817267818507761</v>
      </c>
      <c r="J184" s="422">
        <v>0.37307534458463459</v>
      </c>
      <c r="K184" s="422">
        <v>0.55178588101628789</v>
      </c>
      <c r="L184" s="422">
        <v>0.41788087338724605</v>
      </c>
      <c r="M184" s="422">
        <v>0.46825714502879456</v>
      </c>
      <c r="N184" s="422">
        <v>0.44916595809311355</v>
      </c>
      <c r="O184" s="422">
        <v>0.39813556360883873</v>
      </c>
      <c r="P184" s="422">
        <v>0.49148351156239489</v>
      </c>
    </row>
    <row r="186" spans="1:16">
      <c r="B186" s="332"/>
      <c r="C186" s="332"/>
      <c r="D186" s="332"/>
      <c r="E186" s="332"/>
    </row>
    <row r="187" spans="1:16">
      <c r="B187" s="427"/>
      <c r="C187" s="427"/>
      <c r="D187" s="428"/>
      <c r="E187" s="428"/>
    </row>
  </sheetData>
  <mergeCells count="33">
    <mergeCell ref="B3:H3"/>
    <mergeCell ref="J3:P3"/>
    <mergeCell ref="R3:X3"/>
    <mergeCell ref="B5:H5"/>
    <mergeCell ref="J5:P5"/>
    <mergeCell ref="R5:X5"/>
    <mergeCell ref="B23:H23"/>
    <mergeCell ref="J23:P23"/>
    <mergeCell ref="R23:X23"/>
    <mergeCell ref="B25:H25"/>
    <mergeCell ref="J25:P25"/>
    <mergeCell ref="R25:X25"/>
    <mergeCell ref="B43:H43"/>
    <mergeCell ref="J43:P43"/>
    <mergeCell ref="B45:H45"/>
    <mergeCell ref="J45:P45"/>
    <mergeCell ref="B63:H63"/>
    <mergeCell ref="J63:P63"/>
    <mergeCell ref="B65:H65"/>
    <mergeCell ref="J65:P65"/>
    <mergeCell ref="B83:H83"/>
    <mergeCell ref="J83:P83"/>
    <mergeCell ref="B85:H85"/>
    <mergeCell ref="J85:P85"/>
    <mergeCell ref="B139:H139"/>
    <mergeCell ref="B155:H155"/>
    <mergeCell ref="B171:H171"/>
    <mergeCell ref="B103:H103"/>
    <mergeCell ref="J103:P103"/>
    <mergeCell ref="B105:H105"/>
    <mergeCell ref="J105:P105"/>
    <mergeCell ref="B121:H121"/>
    <mergeCell ref="B123:H123"/>
  </mergeCells>
  <hyperlinks>
    <hyperlink ref="A1" location="Indice!A1" display="Torna indietro" xr:uid="{04442871-090E-48E1-A909-60C0BE7E2D7B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6C102-EBEC-455F-AF75-3DCFAA060F45}">
  <dimension ref="A1:F47"/>
  <sheetViews>
    <sheetView workbookViewId="0">
      <selection activeCell="A11" sqref="A11"/>
    </sheetView>
  </sheetViews>
  <sheetFormatPr defaultRowHeight="14.5"/>
  <cols>
    <col min="1" max="1" width="23.26953125" customWidth="1"/>
    <col min="2" max="2" width="37.453125" customWidth="1"/>
    <col min="5" max="5" width="20.453125" bestFit="1" customWidth="1"/>
    <col min="6" max="6" width="38.26953125" customWidth="1"/>
  </cols>
  <sheetData>
    <row r="1" spans="1:6" ht="15.5">
      <c r="A1" s="8" t="s">
        <v>30</v>
      </c>
      <c r="B1" s="8"/>
    </row>
    <row r="2" spans="1:6" ht="15.5">
      <c r="A2" s="9"/>
      <c r="B2" s="9"/>
    </row>
    <row r="3" spans="1:6" ht="35.65" customHeight="1">
      <c r="A3" s="438" t="s">
        <v>31</v>
      </c>
      <c r="B3" s="438"/>
      <c r="C3" s="438"/>
      <c r="D3" s="438"/>
      <c r="E3" s="438"/>
      <c r="F3" s="438"/>
    </row>
    <row r="5" spans="1:6" ht="15" thickBot="1">
      <c r="A5" s="10" t="s">
        <v>32</v>
      </c>
      <c r="E5" s="10" t="s">
        <v>33</v>
      </c>
    </row>
    <row r="6" spans="1:6">
      <c r="A6" s="11" t="s">
        <v>34</v>
      </c>
      <c r="B6" s="12" t="s">
        <v>35</v>
      </c>
      <c r="E6" s="11" t="s">
        <v>34</v>
      </c>
      <c r="F6" s="12" t="s">
        <v>35</v>
      </c>
    </row>
    <row r="7" spans="1:6">
      <c r="A7" s="13"/>
      <c r="B7" s="14" t="s">
        <v>36</v>
      </c>
      <c r="E7" s="13"/>
      <c r="F7" s="14" t="s">
        <v>36</v>
      </c>
    </row>
    <row r="8" spans="1:6" ht="15" thickBot="1">
      <c r="A8" s="15"/>
      <c r="B8" s="16" t="s">
        <v>37</v>
      </c>
      <c r="E8" s="15"/>
      <c r="F8" s="16" t="s">
        <v>37</v>
      </c>
    </row>
    <row r="9" spans="1:6" ht="15" thickBot="1">
      <c r="A9" s="11" t="s">
        <v>38</v>
      </c>
      <c r="B9" s="12" t="s">
        <v>38</v>
      </c>
      <c r="E9" s="11" t="s">
        <v>38</v>
      </c>
      <c r="F9" s="12" t="s">
        <v>38</v>
      </c>
    </row>
    <row r="10" spans="1:6">
      <c r="A10" s="11" t="s">
        <v>39</v>
      </c>
      <c r="B10" s="12" t="s">
        <v>40</v>
      </c>
      <c r="E10" s="11" t="s">
        <v>39</v>
      </c>
      <c r="F10" s="12" t="s">
        <v>40</v>
      </c>
    </row>
    <row r="11" spans="1:6">
      <c r="A11" s="13"/>
      <c r="B11" s="14" t="s">
        <v>41</v>
      </c>
      <c r="E11" s="13"/>
      <c r="F11" s="14" t="s">
        <v>42</v>
      </c>
    </row>
    <row r="12" spans="1:6" ht="15" thickBot="1">
      <c r="A12" s="13"/>
      <c r="B12" s="14" t="s">
        <v>42</v>
      </c>
      <c r="E12" s="15"/>
      <c r="F12" s="17" t="s">
        <v>43</v>
      </c>
    </row>
    <row r="13" spans="1:6" ht="15" thickBot="1">
      <c r="A13" s="15"/>
      <c r="B13" s="17" t="s">
        <v>43</v>
      </c>
      <c r="E13" s="11" t="s">
        <v>44</v>
      </c>
      <c r="F13" s="18" t="s">
        <v>45</v>
      </c>
    </row>
    <row r="14" spans="1:6">
      <c r="A14" s="11" t="s">
        <v>44</v>
      </c>
      <c r="B14" s="19" t="s">
        <v>46</v>
      </c>
      <c r="E14" s="13"/>
      <c r="F14" s="18" t="s">
        <v>47</v>
      </c>
    </row>
    <row r="15" spans="1:6">
      <c r="A15" s="13"/>
      <c r="B15" s="14" t="s">
        <v>48</v>
      </c>
      <c r="E15" s="13"/>
      <c r="F15" s="20" t="s">
        <v>46</v>
      </c>
    </row>
    <row r="16" spans="1:6">
      <c r="A16" s="13"/>
      <c r="B16" s="14" t="s">
        <v>49</v>
      </c>
      <c r="E16" s="13"/>
      <c r="F16" s="18" t="s">
        <v>48</v>
      </c>
    </row>
    <row r="17" spans="1:6">
      <c r="A17" s="13"/>
      <c r="B17" s="21" t="s">
        <v>50</v>
      </c>
      <c r="E17" s="13"/>
      <c r="F17" s="18" t="s">
        <v>49</v>
      </c>
    </row>
    <row r="18" spans="1:6">
      <c r="A18" s="13"/>
      <c r="B18" s="14" t="s">
        <v>51</v>
      </c>
      <c r="E18" s="13"/>
      <c r="F18" s="18" t="s">
        <v>41</v>
      </c>
    </row>
    <row r="19" spans="1:6">
      <c r="A19" s="13"/>
      <c r="B19" s="14" t="s">
        <v>52</v>
      </c>
      <c r="E19" s="13"/>
      <c r="F19" s="22" t="s">
        <v>50</v>
      </c>
    </row>
    <row r="20" spans="1:6">
      <c r="A20" s="13"/>
      <c r="B20" s="14" t="s">
        <v>53</v>
      </c>
      <c r="E20" s="13"/>
      <c r="F20" s="18" t="s">
        <v>51</v>
      </c>
    </row>
    <row r="21" spans="1:6">
      <c r="A21" s="13"/>
      <c r="B21" s="14" t="s">
        <v>54</v>
      </c>
      <c r="E21" s="13"/>
      <c r="F21" s="18" t="s">
        <v>55</v>
      </c>
    </row>
    <row r="22" spans="1:6">
      <c r="A22" s="13"/>
      <c r="B22" s="14" t="s">
        <v>56</v>
      </c>
      <c r="E22" s="23"/>
      <c r="F22" s="24" t="s">
        <v>57</v>
      </c>
    </row>
    <row r="23" spans="1:6">
      <c r="A23" s="13"/>
      <c r="B23" s="21" t="s">
        <v>58</v>
      </c>
      <c r="E23" s="25"/>
      <c r="F23" s="14" t="s">
        <v>52</v>
      </c>
    </row>
    <row r="24" spans="1:6" ht="15" thickBot="1">
      <c r="A24" s="23"/>
      <c r="B24" s="21" t="s">
        <v>59</v>
      </c>
      <c r="E24" s="25"/>
      <c r="F24" s="24" t="s">
        <v>60</v>
      </c>
    </row>
    <row r="25" spans="1:6">
      <c r="A25" s="11" t="s">
        <v>61</v>
      </c>
      <c r="B25" s="12" t="s">
        <v>62</v>
      </c>
      <c r="E25" s="25"/>
      <c r="F25" s="24" t="s">
        <v>53</v>
      </c>
    </row>
    <row r="26" spans="1:6">
      <c r="A26" s="13"/>
      <c r="B26" s="14" t="s">
        <v>47</v>
      </c>
      <c r="E26" s="25"/>
      <c r="F26" s="14" t="s">
        <v>54</v>
      </c>
    </row>
    <row r="27" spans="1:6">
      <c r="A27" s="13"/>
      <c r="B27" s="14" t="s">
        <v>63</v>
      </c>
      <c r="E27" s="25"/>
      <c r="F27" s="14" t="s">
        <v>56</v>
      </c>
    </row>
    <row r="28" spans="1:6">
      <c r="A28" s="13"/>
      <c r="B28" s="14" t="s">
        <v>64</v>
      </c>
      <c r="E28" s="25"/>
      <c r="F28" s="21" t="s">
        <v>58</v>
      </c>
    </row>
    <row r="29" spans="1:6" ht="15" thickBot="1">
      <c r="A29" s="13"/>
      <c r="B29" s="14" t="s">
        <v>65</v>
      </c>
      <c r="E29" s="25"/>
      <c r="F29" s="21" t="s">
        <v>59</v>
      </c>
    </row>
    <row r="30" spans="1:6">
      <c r="A30" s="13"/>
      <c r="B30" s="21" t="s">
        <v>66</v>
      </c>
      <c r="E30" s="26" t="s">
        <v>67</v>
      </c>
      <c r="F30" s="12" t="s">
        <v>62</v>
      </c>
    </row>
    <row r="31" spans="1:6">
      <c r="A31" s="13"/>
      <c r="B31" s="14" t="s">
        <v>55</v>
      </c>
      <c r="E31" s="27"/>
      <c r="F31" s="14" t="s">
        <v>63</v>
      </c>
    </row>
    <row r="32" spans="1:6">
      <c r="A32" s="13"/>
      <c r="B32" s="14" t="s">
        <v>57</v>
      </c>
      <c r="E32" s="27"/>
      <c r="F32" s="14" t="s">
        <v>68</v>
      </c>
    </row>
    <row r="33" spans="1:6">
      <c r="A33" s="13"/>
      <c r="B33" s="14" t="s">
        <v>69</v>
      </c>
      <c r="E33" s="27"/>
      <c r="F33" s="14" t="s">
        <v>70</v>
      </c>
    </row>
    <row r="34" spans="1:6">
      <c r="A34" s="13"/>
      <c r="B34" s="14" t="s">
        <v>71</v>
      </c>
      <c r="E34" s="27"/>
      <c r="F34" s="14" t="s">
        <v>72</v>
      </c>
    </row>
    <row r="35" spans="1:6">
      <c r="A35" s="13"/>
      <c r="B35" s="14" t="s">
        <v>73</v>
      </c>
      <c r="E35" s="27"/>
      <c r="F35" s="14" t="s">
        <v>74</v>
      </c>
    </row>
    <row r="36" spans="1:6">
      <c r="A36" s="13"/>
      <c r="B36" s="14" t="s">
        <v>75</v>
      </c>
      <c r="E36" s="27"/>
      <c r="F36" s="14" t="s">
        <v>76</v>
      </c>
    </row>
    <row r="37" spans="1:6" ht="15" thickBot="1">
      <c r="A37" s="15"/>
      <c r="B37" s="16" t="s">
        <v>77</v>
      </c>
      <c r="E37" s="27"/>
      <c r="F37" s="14" t="s">
        <v>78</v>
      </c>
    </row>
    <row r="38" spans="1:6">
      <c r="A38" s="11" t="s">
        <v>79</v>
      </c>
      <c r="B38" s="12" t="s">
        <v>45</v>
      </c>
      <c r="E38" s="27"/>
      <c r="F38" s="14" t="s">
        <v>64</v>
      </c>
    </row>
    <row r="39" spans="1:6">
      <c r="A39" s="13"/>
      <c r="B39" s="14" t="s">
        <v>68</v>
      </c>
      <c r="E39" s="27"/>
      <c r="F39" s="14" t="s">
        <v>65</v>
      </c>
    </row>
    <row r="40" spans="1:6">
      <c r="A40" s="13"/>
      <c r="B40" s="14" t="s">
        <v>70</v>
      </c>
      <c r="E40" s="28"/>
      <c r="F40" s="21" t="s">
        <v>66</v>
      </c>
    </row>
    <row r="41" spans="1:6">
      <c r="A41" s="13"/>
      <c r="B41" s="14" t="s">
        <v>72</v>
      </c>
      <c r="E41" s="27"/>
      <c r="F41" s="14" t="s">
        <v>80</v>
      </c>
    </row>
    <row r="42" spans="1:6">
      <c r="A42" s="13"/>
      <c r="B42" s="14" t="s">
        <v>74</v>
      </c>
      <c r="E42" s="27"/>
      <c r="F42" s="14" t="s">
        <v>69</v>
      </c>
    </row>
    <row r="43" spans="1:6">
      <c r="A43" s="13"/>
      <c r="B43" s="14" t="s">
        <v>76</v>
      </c>
      <c r="E43" s="27"/>
      <c r="F43" s="14" t="s">
        <v>71</v>
      </c>
    </row>
    <row r="44" spans="1:6">
      <c r="A44" s="13"/>
      <c r="B44" s="14" t="s">
        <v>78</v>
      </c>
      <c r="E44" s="27"/>
      <c r="F44" s="14" t="s">
        <v>73</v>
      </c>
    </row>
    <row r="45" spans="1:6">
      <c r="A45" s="13"/>
      <c r="B45" s="14" t="s">
        <v>80</v>
      </c>
      <c r="E45" s="27"/>
      <c r="F45" s="14" t="s">
        <v>75</v>
      </c>
    </row>
    <row r="46" spans="1:6">
      <c r="A46" s="23"/>
      <c r="B46" s="29" t="s">
        <v>60</v>
      </c>
      <c r="E46" s="27"/>
      <c r="F46" s="30" t="s">
        <v>77</v>
      </c>
    </row>
    <row r="47" spans="1:6" ht="15" thickBot="1">
      <c r="A47" s="31"/>
      <c r="B47" s="32" t="s">
        <v>81</v>
      </c>
      <c r="E47" s="31"/>
      <c r="F47" s="32" t="s">
        <v>81</v>
      </c>
    </row>
  </sheetData>
  <mergeCells count="1">
    <mergeCell ref="A3:F3"/>
  </mergeCells>
  <hyperlinks>
    <hyperlink ref="A1" location="Indice!A1" display="Torna indietro" xr:uid="{25417386-F169-426F-8A1E-3575A01FE74B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AD3AE-16F9-4CB4-A1E4-AC1126C248C4}">
  <dimension ref="A1:AI37"/>
  <sheetViews>
    <sheetView showGridLines="0" zoomScaleNormal="100" workbookViewId="0">
      <selection activeCell="A11" sqref="A11"/>
    </sheetView>
  </sheetViews>
  <sheetFormatPr defaultColWidth="9.26953125" defaultRowHeight="15.5"/>
  <cols>
    <col min="1" max="1" width="29.26953125" style="9" customWidth="1"/>
    <col min="2" max="2" width="7.26953125" style="9" bestFit="1" customWidth="1"/>
    <col min="3" max="6" width="8.26953125" style="9" hidden="1" customWidth="1"/>
    <col min="7" max="7" width="7.26953125" style="9" bestFit="1" customWidth="1"/>
    <col min="8" max="11" width="8.26953125" style="9" hidden="1" customWidth="1"/>
    <col min="12" max="12" width="7.26953125" style="9" bestFit="1" customWidth="1"/>
    <col min="13" max="16" width="0.26953125" style="9" customWidth="1"/>
    <col min="17" max="17" width="7.26953125" style="9" bestFit="1" customWidth="1"/>
    <col min="18" max="21" width="0.26953125" style="9" customWidth="1"/>
    <col min="22" max="27" width="6.26953125" style="9" bestFit="1" customWidth="1"/>
    <col min="28" max="28" width="7.26953125" style="9" bestFit="1" customWidth="1"/>
    <col min="29" max="30" width="6.7265625" style="9" bestFit="1" customWidth="1"/>
    <col min="31" max="34" width="7.26953125" style="9" bestFit="1" customWidth="1"/>
    <col min="35" max="35" width="7.7265625" style="9" bestFit="1" customWidth="1"/>
    <col min="36" max="16384" width="9.26953125" style="9"/>
  </cols>
  <sheetData>
    <row r="1" spans="1:35">
      <c r="A1" s="8" t="s">
        <v>30</v>
      </c>
      <c r="B1" s="8"/>
    </row>
    <row r="3" spans="1:35">
      <c r="A3" s="33" t="s">
        <v>82</v>
      </c>
    </row>
    <row r="4" spans="1:35">
      <c r="A4" s="439" t="s">
        <v>83</v>
      </c>
      <c r="B4" s="35">
        <v>1990</v>
      </c>
      <c r="C4" s="36">
        <v>1991</v>
      </c>
      <c r="D4" s="36">
        <v>1992</v>
      </c>
      <c r="E4" s="35">
        <v>1993</v>
      </c>
      <c r="F4" s="35">
        <v>1994</v>
      </c>
      <c r="G4" s="35">
        <v>1995</v>
      </c>
      <c r="H4" s="35">
        <v>1996</v>
      </c>
      <c r="I4" s="35">
        <v>1997</v>
      </c>
      <c r="J4" s="35">
        <v>1998</v>
      </c>
      <c r="K4" s="35">
        <v>1999</v>
      </c>
      <c r="L4" s="35">
        <v>2000</v>
      </c>
      <c r="M4" s="35">
        <v>2001</v>
      </c>
      <c r="N4" s="35">
        <v>2002</v>
      </c>
      <c r="O4" s="35">
        <v>2003</v>
      </c>
      <c r="P4" s="35">
        <v>2004</v>
      </c>
      <c r="Q4" s="35">
        <v>2005</v>
      </c>
      <c r="R4" s="35">
        <v>2006</v>
      </c>
      <c r="S4" s="35">
        <v>2007</v>
      </c>
      <c r="T4" s="35">
        <v>2008</v>
      </c>
      <c r="U4" s="35">
        <v>2009</v>
      </c>
      <c r="V4" s="35">
        <v>2010</v>
      </c>
      <c r="W4" s="35">
        <v>2011</v>
      </c>
      <c r="X4" s="35">
        <v>2012</v>
      </c>
      <c r="Y4" s="35">
        <v>2013</v>
      </c>
      <c r="Z4" s="35">
        <v>2014</v>
      </c>
      <c r="AA4" s="35">
        <v>2015</v>
      </c>
      <c r="AB4" s="35">
        <v>2016</v>
      </c>
      <c r="AC4" s="35">
        <v>2017</v>
      </c>
      <c r="AD4" s="35">
        <v>2018</v>
      </c>
      <c r="AE4" s="35">
        <v>2019</v>
      </c>
      <c r="AF4" s="35">
        <v>2020</v>
      </c>
      <c r="AG4" s="35">
        <v>2021</v>
      </c>
      <c r="AH4" s="35">
        <v>2022</v>
      </c>
      <c r="AI4" s="37">
        <v>2023</v>
      </c>
    </row>
    <row r="5" spans="1:35">
      <c r="A5" s="440"/>
      <c r="B5" s="38" t="s">
        <v>84</v>
      </c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40"/>
      <c r="AC5" s="40"/>
      <c r="AD5" s="40"/>
      <c r="AE5" s="40"/>
      <c r="AF5" s="40"/>
      <c r="AG5" s="40"/>
      <c r="AH5" s="40"/>
      <c r="AI5" s="40"/>
    </row>
    <row r="6" spans="1:35">
      <c r="A6" s="41" t="s">
        <v>34</v>
      </c>
      <c r="B6" s="42">
        <v>32.046999999999997</v>
      </c>
      <c r="C6" s="42">
        <v>28.507000000000001</v>
      </c>
      <c r="D6" s="42">
        <v>21.353999999999999</v>
      </c>
      <c r="E6" s="42">
        <v>16.658999999999999</v>
      </c>
      <c r="F6" s="42">
        <v>19.856000000000002</v>
      </c>
      <c r="G6" s="42">
        <v>24.122</v>
      </c>
      <c r="H6" s="42">
        <v>22.08</v>
      </c>
      <c r="I6" s="42">
        <v>20.518000000000001</v>
      </c>
      <c r="J6" s="42">
        <v>23.311</v>
      </c>
      <c r="K6" s="42">
        <v>23.812000000000001</v>
      </c>
      <c r="L6" s="42">
        <v>26.271999999999998</v>
      </c>
      <c r="M6" s="42">
        <v>31.73</v>
      </c>
      <c r="N6" s="42">
        <v>35.447000000000003</v>
      </c>
      <c r="O6" s="42">
        <v>38.813000000000002</v>
      </c>
      <c r="P6" s="42">
        <v>45.518000000000001</v>
      </c>
      <c r="Q6" s="42">
        <v>43.606300000000005</v>
      </c>
      <c r="R6" s="42">
        <v>44.2074</v>
      </c>
      <c r="S6" s="42">
        <v>44.112200000000001</v>
      </c>
      <c r="T6" s="42">
        <v>43.073800000000006</v>
      </c>
      <c r="U6" s="42">
        <v>39.745200000000004</v>
      </c>
      <c r="V6" s="42">
        <v>39.734000000000009</v>
      </c>
      <c r="W6" s="42">
        <v>44.725999999999999</v>
      </c>
      <c r="X6" s="42">
        <v>49.141400000000004</v>
      </c>
      <c r="Y6" s="42">
        <v>45.104399999999998</v>
      </c>
      <c r="Z6" s="42">
        <v>43.454700000000003</v>
      </c>
      <c r="AA6" s="42">
        <v>43.201300000000003</v>
      </c>
      <c r="AB6" s="42">
        <v>35.607699999999994</v>
      </c>
      <c r="AC6" s="42">
        <v>32.627426142120001</v>
      </c>
      <c r="AD6" s="42">
        <v>28.4698677001</v>
      </c>
      <c r="AE6" s="42">
        <v>18.839448967460001</v>
      </c>
      <c r="AF6" s="42">
        <v>13.379486891380001</v>
      </c>
      <c r="AG6" s="42">
        <v>14.02191874551</v>
      </c>
      <c r="AH6" s="42">
        <v>22.606652264280001</v>
      </c>
      <c r="AI6" s="43">
        <v>13.180285549999997</v>
      </c>
    </row>
    <row r="7" spans="1:35">
      <c r="A7" s="41" t="s">
        <v>38</v>
      </c>
      <c r="B7" s="42">
        <v>39.709000000000003</v>
      </c>
      <c r="C7" s="42">
        <v>36.341999999999999</v>
      </c>
      <c r="D7" s="42">
        <v>35.475999999999999</v>
      </c>
      <c r="E7" s="42">
        <v>39.963000000000001</v>
      </c>
      <c r="F7" s="42">
        <v>40.804000000000002</v>
      </c>
      <c r="G7" s="42">
        <v>46.997999999999998</v>
      </c>
      <c r="H7" s="42">
        <v>50.191000000000003</v>
      </c>
      <c r="I7" s="42">
        <v>61.292999999999999</v>
      </c>
      <c r="J7" s="42">
        <v>70.882999999999996</v>
      </c>
      <c r="K7" s="42">
        <v>86.983000000000004</v>
      </c>
      <c r="L7" s="42">
        <v>101.36</v>
      </c>
      <c r="M7" s="42">
        <v>104.1875</v>
      </c>
      <c r="N7" s="42">
        <v>99.413800000000009</v>
      </c>
      <c r="O7" s="42">
        <v>117.301</v>
      </c>
      <c r="P7" s="42">
        <v>129.77209999999999</v>
      </c>
      <c r="Q7" s="42">
        <v>149.2586</v>
      </c>
      <c r="R7" s="42">
        <v>158.0788</v>
      </c>
      <c r="S7" s="42">
        <v>172.64589999999998</v>
      </c>
      <c r="T7" s="42">
        <v>172.69720000000001</v>
      </c>
      <c r="U7" s="42">
        <v>147.27010000000001</v>
      </c>
      <c r="V7" s="42">
        <v>152.73689999999999</v>
      </c>
      <c r="W7" s="42">
        <v>144.548</v>
      </c>
      <c r="X7" s="42">
        <v>129.0581</v>
      </c>
      <c r="Y7" s="42">
        <v>108.87560000000001</v>
      </c>
      <c r="Z7" s="42">
        <v>93.637299999999996</v>
      </c>
      <c r="AA7" s="42">
        <v>110.8601</v>
      </c>
      <c r="AB7" s="42">
        <v>126.1481</v>
      </c>
      <c r="AC7" s="42">
        <v>140.33288427196001</v>
      </c>
      <c r="AD7" s="42">
        <v>128.48755475789</v>
      </c>
      <c r="AE7" s="42">
        <v>141.68700212828</v>
      </c>
      <c r="AF7" s="42">
        <v>133.68278357062999</v>
      </c>
      <c r="AG7" s="42">
        <v>143.99795016602999</v>
      </c>
      <c r="AH7" s="42">
        <v>141.44531220990001</v>
      </c>
      <c r="AI7" s="43">
        <v>118.94633051691859</v>
      </c>
    </row>
    <row r="8" spans="1:35">
      <c r="A8" s="41" t="s">
        <v>39</v>
      </c>
      <c r="B8" s="42">
        <v>3.7149999999999999</v>
      </c>
      <c r="C8" s="42">
        <v>3.6659999999999999</v>
      </c>
      <c r="D8" s="42">
        <v>3.6509999999999998</v>
      </c>
      <c r="E8" s="42">
        <v>3.536</v>
      </c>
      <c r="F8" s="42">
        <v>3.0880000000000001</v>
      </c>
      <c r="G8" s="42">
        <v>3.4460000000000002</v>
      </c>
      <c r="H8" s="42">
        <v>3.2429999999999999</v>
      </c>
      <c r="I8" s="42">
        <v>4.2510000000000003</v>
      </c>
      <c r="J8" s="42">
        <v>4.516</v>
      </c>
      <c r="K8" s="42">
        <v>4.4130000000000003</v>
      </c>
      <c r="L8" s="42">
        <v>4.2519999999999998</v>
      </c>
      <c r="M8" s="42">
        <v>5.0449999999999999</v>
      </c>
      <c r="N8" s="42">
        <v>5.0209999999999999</v>
      </c>
      <c r="O8" s="42">
        <v>5.3040000000000003</v>
      </c>
      <c r="P8" s="42">
        <v>5.359</v>
      </c>
      <c r="Q8" s="42">
        <v>5.8132000000000001</v>
      </c>
      <c r="R8" s="42">
        <v>6.2291000000000007</v>
      </c>
      <c r="S8" s="42">
        <v>5.6231</v>
      </c>
      <c r="T8" s="42">
        <v>5.5167000000000002</v>
      </c>
      <c r="U8" s="42">
        <v>3.6706999999999996</v>
      </c>
      <c r="V8" s="42">
        <v>4.6993999999999998</v>
      </c>
      <c r="W8" s="42">
        <v>5.4133999999999993</v>
      </c>
      <c r="X8" s="42">
        <v>4.9697999999999993</v>
      </c>
      <c r="Y8" s="42">
        <v>3.39</v>
      </c>
      <c r="Z8" s="42">
        <v>3.0696000000000003</v>
      </c>
      <c r="AA8" s="42">
        <v>2.1873</v>
      </c>
      <c r="AB8" s="42">
        <v>2.7968000000000002</v>
      </c>
      <c r="AC8" s="42">
        <v>2.4687542050499998</v>
      </c>
      <c r="AD8" s="42">
        <v>2.4857946653799998</v>
      </c>
      <c r="AE8" s="42">
        <v>2.4133499243599998</v>
      </c>
      <c r="AF8" s="42">
        <v>1.6634841760800001</v>
      </c>
      <c r="AG8" s="42">
        <v>1.91408728844</v>
      </c>
      <c r="AH8" s="42">
        <v>1.58938302915</v>
      </c>
      <c r="AI8" s="43">
        <v>1.7341534824252547</v>
      </c>
    </row>
    <row r="9" spans="1:35">
      <c r="A9" s="41" t="s">
        <v>85</v>
      </c>
      <c r="B9" s="42">
        <v>102.71899999999999</v>
      </c>
      <c r="C9" s="42">
        <v>104.28700000000001</v>
      </c>
      <c r="D9" s="42">
        <v>116.02</v>
      </c>
      <c r="E9" s="42">
        <v>113.919</v>
      </c>
      <c r="F9" s="42">
        <v>116.312</v>
      </c>
      <c r="G9" s="42">
        <v>120.8</v>
      </c>
      <c r="H9" s="42">
        <v>117.08799999999999</v>
      </c>
      <c r="I9" s="42">
        <v>113.312</v>
      </c>
      <c r="J9" s="42">
        <v>107.30500000000001</v>
      </c>
      <c r="K9" s="42">
        <v>91.379000000000005</v>
      </c>
      <c r="L9" s="42">
        <v>85.878</v>
      </c>
      <c r="M9" s="42">
        <v>75.008200000000016</v>
      </c>
      <c r="N9" s="42">
        <v>87.765600000000006</v>
      </c>
      <c r="O9" s="42">
        <v>75.986000000000004</v>
      </c>
      <c r="P9" s="42">
        <v>58.891100000000002</v>
      </c>
      <c r="Q9" s="42">
        <v>47.1233</v>
      </c>
      <c r="R9" s="42">
        <v>45.877499999999998</v>
      </c>
      <c r="S9" s="42">
        <v>35.408199999999994</v>
      </c>
      <c r="T9" s="42">
        <v>31.458600000000001</v>
      </c>
      <c r="U9" s="42">
        <v>26.020799999999998</v>
      </c>
      <c r="V9" s="42">
        <v>21.715699999999998</v>
      </c>
      <c r="W9" s="42">
        <v>19.885099999999998</v>
      </c>
      <c r="X9" s="42">
        <v>18.888600000000004</v>
      </c>
      <c r="Y9" s="42">
        <v>15.481699999999996</v>
      </c>
      <c r="Z9" s="42">
        <v>14.164200000000001</v>
      </c>
      <c r="AA9" s="42">
        <v>13.385800000000001</v>
      </c>
      <c r="AB9" s="42">
        <v>12.129700000000001</v>
      </c>
      <c r="AC9" s="42">
        <v>11.526694451159997</v>
      </c>
      <c r="AD9" s="42">
        <v>11.02912954766</v>
      </c>
      <c r="AE9" s="42">
        <v>10.15311537819</v>
      </c>
      <c r="AF9" s="42">
        <v>10.043258547610002</v>
      </c>
      <c r="AG9" s="42">
        <v>7.7480854822399996</v>
      </c>
      <c r="AH9" s="42">
        <v>12.861937289709998</v>
      </c>
      <c r="AI9" s="43">
        <v>11.742776533856205</v>
      </c>
    </row>
    <row r="10" spans="1:35">
      <c r="A10" s="41" t="s">
        <v>67</v>
      </c>
      <c r="B10" s="42">
        <v>0.10299999999999999</v>
      </c>
      <c r="C10" s="42">
        <v>0.218</v>
      </c>
      <c r="D10" s="42">
        <v>0.184</v>
      </c>
      <c r="E10" s="42">
        <v>0.20799999999999999</v>
      </c>
      <c r="F10" s="42">
        <v>0.28299999999999997</v>
      </c>
      <c r="G10" s="42">
        <v>0.38900000000000001</v>
      </c>
      <c r="H10" s="42">
        <v>0.60499999999999998</v>
      </c>
      <c r="I10" s="42">
        <v>0.82199999999999995</v>
      </c>
      <c r="J10" s="42">
        <v>1.232</v>
      </c>
      <c r="K10" s="42">
        <v>1.823</v>
      </c>
      <c r="L10" s="42">
        <v>1.9079999999999999</v>
      </c>
      <c r="M10" s="42">
        <v>2.5873000000000004</v>
      </c>
      <c r="N10" s="42">
        <v>3.5105999999999997</v>
      </c>
      <c r="O10" s="42">
        <v>4.4930000000000003</v>
      </c>
      <c r="P10" s="42">
        <v>5.6373999999999995</v>
      </c>
      <c r="Q10" s="42">
        <v>6.1548999999999996</v>
      </c>
      <c r="R10" s="42">
        <v>6.7446000000000002</v>
      </c>
      <c r="S10" s="42">
        <v>6.9537000000000004</v>
      </c>
      <c r="T10" s="42">
        <v>7.6657000000000002</v>
      </c>
      <c r="U10" s="42">
        <v>9.3291000000000004</v>
      </c>
      <c r="V10" s="42">
        <v>11.5848</v>
      </c>
      <c r="W10" s="42">
        <v>13.136900000000001</v>
      </c>
      <c r="X10" s="42">
        <v>14.752900000000002</v>
      </c>
      <c r="Y10" s="42">
        <v>19.382999999999999</v>
      </c>
      <c r="Z10" s="42">
        <v>21.184000000000005</v>
      </c>
      <c r="AA10" s="42">
        <v>21.823699999999999</v>
      </c>
      <c r="AB10" s="42">
        <v>22.011700000000001</v>
      </c>
      <c r="AC10" s="42">
        <v>21.867740929710013</v>
      </c>
      <c r="AD10" s="42">
        <v>21.656477513290003</v>
      </c>
      <c r="AE10" s="42">
        <v>21.991113588080001</v>
      </c>
      <c r="AF10" s="42">
        <v>22.036088195649999</v>
      </c>
      <c r="AG10" s="42">
        <v>21.450214678099996</v>
      </c>
      <c r="AH10" s="42">
        <v>20.011855936789999</v>
      </c>
      <c r="AI10" s="43">
        <v>18.888610572437972</v>
      </c>
    </row>
    <row r="11" spans="1:35">
      <c r="A11" s="44" t="s">
        <v>86</v>
      </c>
      <c r="B11" s="45">
        <v>0</v>
      </c>
      <c r="C11" s="45">
        <v>0</v>
      </c>
      <c r="D11" s="45">
        <v>0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6">
        <v>1.6399999999999998E-2</v>
      </c>
      <c r="AD11" s="46">
        <v>0.05</v>
      </c>
      <c r="AE11" s="45">
        <v>0</v>
      </c>
      <c r="AF11" s="45">
        <v>0</v>
      </c>
      <c r="AG11" s="45">
        <v>0</v>
      </c>
      <c r="AH11" s="45">
        <v>0</v>
      </c>
      <c r="AI11" s="47">
        <v>0</v>
      </c>
    </row>
    <row r="12" spans="1:35">
      <c r="A12" s="34" t="s">
        <v>87</v>
      </c>
      <c r="B12" s="48">
        <f>SUM(B6:B10)</f>
        <v>178.29300000000001</v>
      </c>
      <c r="C12" s="48">
        <f t="shared" ref="C12:AE12" si="0">SUM(C6:C10)</f>
        <v>173.02</v>
      </c>
      <c r="D12" s="48">
        <f t="shared" si="0"/>
        <v>176.68499999999997</v>
      </c>
      <c r="E12" s="48">
        <f t="shared" si="0"/>
        <v>174.285</v>
      </c>
      <c r="F12" s="48">
        <f t="shared" si="0"/>
        <v>180.34299999999999</v>
      </c>
      <c r="G12" s="48">
        <f t="shared" si="0"/>
        <v>195.755</v>
      </c>
      <c r="H12" s="48">
        <f t="shared" si="0"/>
        <v>193.20699999999997</v>
      </c>
      <c r="I12" s="48">
        <f t="shared" si="0"/>
        <v>200.19600000000003</v>
      </c>
      <c r="J12" s="48">
        <f t="shared" si="0"/>
        <v>207.24699999999999</v>
      </c>
      <c r="K12" s="48">
        <f t="shared" si="0"/>
        <v>208.41</v>
      </c>
      <c r="L12" s="48">
        <f>SUM(L6:L10)</f>
        <v>219.67</v>
      </c>
      <c r="M12" s="48">
        <f t="shared" si="0"/>
        <v>218.55799999999999</v>
      </c>
      <c r="N12" s="48">
        <f t="shared" si="0"/>
        <v>231.15800000000002</v>
      </c>
      <c r="O12" s="48">
        <f t="shared" si="0"/>
        <v>241.89699999999999</v>
      </c>
      <c r="P12" s="48">
        <f t="shared" si="0"/>
        <v>245.17759999999998</v>
      </c>
      <c r="Q12" s="48">
        <f t="shared" si="0"/>
        <v>251.9563</v>
      </c>
      <c r="R12" s="48">
        <f t="shared" si="0"/>
        <v>261.13740000000001</v>
      </c>
      <c r="S12" s="48">
        <f t="shared" si="0"/>
        <v>264.74310000000003</v>
      </c>
      <c r="T12" s="48">
        <f t="shared" si="0"/>
        <v>260.41200000000003</v>
      </c>
      <c r="U12" s="48">
        <f t="shared" si="0"/>
        <v>226.03590000000005</v>
      </c>
      <c r="V12" s="48">
        <f t="shared" si="0"/>
        <v>230.4708</v>
      </c>
      <c r="W12" s="48">
        <f t="shared" si="0"/>
        <v>227.70939999999999</v>
      </c>
      <c r="X12" s="48">
        <f t="shared" si="0"/>
        <v>216.8108</v>
      </c>
      <c r="Y12" s="48">
        <f t="shared" si="0"/>
        <v>192.2347</v>
      </c>
      <c r="Z12" s="48">
        <f t="shared" si="0"/>
        <v>175.50979999999998</v>
      </c>
      <c r="AA12" s="48">
        <f t="shared" si="0"/>
        <v>191.45819999999998</v>
      </c>
      <c r="AB12" s="48">
        <f t="shared" si="0"/>
        <v>198.69399999999999</v>
      </c>
      <c r="AC12" s="48">
        <f t="shared" si="0"/>
        <v>208.82350000000002</v>
      </c>
      <c r="AD12" s="48">
        <f t="shared" si="0"/>
        <v>192.12882418432002</v>
      </c>
      <c r="AE12" s="48">
        <f t="shared" si="0"/>
        <v>195.08402998637001</v>
      </c>
      <c r="AF12" s="48">
        <f>SUM(AF6:AF10)</f>
        <v>180.80510138135</v>
      </c>
      <c r="AG12" s="48">
        <f>SUM(AG6:AG10)</f>
        <v>189.13225636031996</v>
      </c>
      <c r="AH12" s="48">
        <f>SUM(AH6:AH10)</f>
        <v>198.51514072983002</v>
      </c>
      <c r="AI12" s="49">
        <f>SUM(AI6:AI10)</f>
        <v>164.49215665563804</v>
      </c>
    </row>
    <row r="15" spans="1:35"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</row>
    <row r="16" spans="1:35"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</row>
    <row r="17" spans="2:27"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</row>
    <row r="18" spans="2:27"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</row>
    <row r="19" spans="2:27"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</row>
    <row r="20" spans="2:27"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</row>
    <row r="21" spans="2:27"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</row>
    <row r="22" spans="2:27">
      <c r="B22" s="50"/>
      <c r="Z22" s="52"/>
    </row>
    <row r="23" spans="2:27"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3"/>
      <c r="AA23" s="51"/>
    </row>
    <row r="24" spans="2:27"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</row>
    <row r="25" spans="2:27"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</row>
    <row r="26" spans="2:27"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</row>
    <row r="27" spans="2:27"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</row>
    <row r="28" spans="2:27"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</row>
    <row r="29" spans="2:27"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</row>
    <row r="30" spans="2:27"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</row>
    <row r="31" spans="2:27"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</row>
    <row r="33" spans="2:27"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</row>
    <row r="34" spans="2:27"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</row>
    <row r="35" spans="2:27"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6"/>
      <c r="AA35" s="56"/>
    </row>
    <row r="37" spans="2:27"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</row>
  </sheetData>
  <mergeCells count="1">
    <mergeCell ref="A4:A5"/>
  </mergeCells>
  <hyperlinks>
    <hyperlink ref="A1" location="Indice!A1" display="Torna indietro" xr:uid="{5F1D1EED-FAF7-45DA-8097-D02EF2C18319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3E251-E3F1-4B43-BEF0-DA630097777A}">
  <dimension ref="A1:I25"/>
  <sheetViews>
    <sheetView showGridLines="0" zoomScale="85" zoomScaleNormal="85" workbookViewId="0">
      <selection activeCell="A11" sqref="A11"/>
    </sheetView>
  </sheetViews>
  <sheetFormatPr defaultRowHeight="14.5"/>
  <sheetData>
    <row r="1" spans="1:2" ht="15.5">
      <c r="A1" s="8" t="s">
        <v>30</v>
      </c>
      <c r="B1" s="8"/>
    </row>
    <row r="25" spans="1:9" ht="15.5">
      <c r="A25" s="33" t="s">
        <v>88</v>
      </c>
      <c r="B25" s="33"/>
      <c r="C25" s="33"/>
      <c r="D25" s="33"/>
      <c r="E25" s="33"/>
      <c r="F25" s="33"/>
      <c r="G25" s="33"/>
      <c r="H25" s="33"/>
      <c r="I25" s="33"/>
    </row>
  </sheetData>
  <hyperlinks>
    <hyperlink ref="A1" location="Indice!A1" display="Torna indietro" xr:uid="{254E5862-BECA-40E9-834F-142338FD8861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83AB3-6410-4E70-B7CB-2C73D55A51E9}">
  <dimension ref="A1:M23"/>
  <sheetViews>
    <sheetView showGridLines="0" workbookViewId="0">
      <selection activeCell="A11" sqref="A11"/>
    </sheetView>
  </sheetViews>
  <sheetFormatPr defaultRowHeight="14.5"/>
  <sheetData>
    <row r="1" spans="1:2" ht="15.5">
      <c r="A1" s="8" t="s">
        <v>30</v>
      </c>
      <c r="B1" s="8"/>
    </row>
    <row r="23" spans="1:13" ht="15.5">
      <c r="A23" s="58" t="s">
        <v>89</v>
      </c>
      <c r="B23" s="58"/>
      <c r="C23" s="58"/>
      <c r="D23" s="58"/>
      <c r="E23" s="58"/>
      <c r="F23" s="58"/>
      <c r="G23" s="58"/>
      <c r="H23" s="58"/>
      <c r="I23" s="58"/>
      <c r="J23" s="58"/>
      <c r="M23" s="58" t="s">
        <v>90</v>
      </c>
    </row>
  </sheetData>
  <hyperlinks>
    <hyperlink ref="A1" location="Indice!A1" display="Torna indietro" xr:uid="{4B44189C-F3FC-4640-A768-B6779C2B449A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6212F-9FF5-47B5-B666-CBE210838BC2}">
  <dimension ref="A1:B25"/>
  <sheetViews>
    <sheetView showGridLines="0" workbookViewId="0">
      <selection activeCell="A11" sqref="A11"/>
    </sheetView>
  </sheetViews>
  <sheetFormatPr defaultRowHeight="14.5"/>
  <sheetData>
    <row r="1" spans="1:2" ht="15.5">
      <c r="A1" s="8" t="s">
        <v>30</v>
      </c>
      <c r="B1" s="8"/>
    </row>
    <row r="25" spans="1:1" ht="15.5">
      <c r="A25" s="33" t="s">
        <v>91</v>
      </c>
    </row>
  </sheetData>
  <hyperlinks>
    <hyperlink ref="A1" location="Indice!A1" display="Torna indietro" xr:uid="{66BAD8A6-A836-41F7-9664-11D59EF1BFE2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7B30C-0AAF-4476-B182-BB98BFA58AB5}">
  <dimension ref="A1:Q37"/>
  <sheetViews>
    <sheetView showGridLines="0" zoomScale="85" zoomScaleNormal="85" workbookViewId="0">
      <selection activeCell="A11" sqref="A11"/>
    </sheetView>
  </sheetViews>
  <sheetFormatPr defaultRowHeight="14.5"/>
  <sheetData>
    <row r="1" spans="1:2" ht="15.5">
      <c r="A1" s="8" t="s">
        <v>30</v>
      </c>
      <c r="B1" s="8"/>
    </row>
    <row r="37" spans="1:17" ht="23.65" customHeight="1">
      <c r="A37" s="438" t="s">
        <v>92</v>
      </c>
      <c r="B37" s="438"/>
      <c r="C37" s="438"/>
      <c r="D37" s="438"/>
      <c r="E37" s="438"/>
      <c r="F37" s="438"/>
      <c r="G37" s="438"/>
      <c r="H37" s="438"/>
      <c r="I37" s="438"/>
      <c r="J37" s="438"/>
      <c r="K37" s="438"/>
      <c r="L37" s="438"/>
      <c r="M37" s="438"/>
      <c r="N37" s="438"/>
      <c r="O37" s="438"/>
      <c r="P37" s="438"/>
      <c r="Q37" s="438"/>
    </row>
  </sheetData>
  <mergeCells count="1">
    <mergeCell ref="A37:Q37"/>
  </mergeCells>
  <hyperlinks>
    <hyperlink ref="A1" location="Indice!A1" display="Torna indietro" xr:uid="{99649796-797A-4930-9364-33BC2B4FD7BA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F2D64-0649-45E4-BA09-05E9B3A61335}">
  <dimension ref="A1:AI70"/>
  <sheetViews>
    <sheetView showGridLines="0" zoomScale="85" zoomScaleNormal="85" workbookViewId="0">
      <pane xSplit="1" ySplit="5" topLeftCell="Q6" activePane="bottomRight" state="frozen"/>
      <selection activeCell="A11" sqref="A11"/>
      <selection pane="topRight" activeCell="A11" sqref="A11"/>
      <selection pane="bottomLeft" activeCell="A11" sqref="A11"/>
      <selection pane="bottomRight" activeCell="A11" sqref="A11"/>
    </sheetView>
  </sheetViews>
  <sheetFormatPr defaultRowHeight="14.5"/>
  <cols>
    <col min="1" max="1" width="42.7265625" customWidth="1"/>
    <col min="2" max="2" width="13.26953125" customWidth="1"/>
    <col min="3" max="6" width="10.26953125" hidden="1" customWidth="1"/>
    <col min="7" max="7" width="13.26953125" customWidth="1"/>
    <col min="8" max="11" width="10.26953125" hidden="1" customWidth="1"/>
    <col min="12" max="12" width="5.54296875" hidden="1" customWidth="1"/>
    <col min="13" max="16" width="10.26953125" hidden="1" customWidth="1"/>
    <col min="17" max="17" width="11.7265625" customWidth="1"/>
    <col min="18" max="18" width="12" bestFit="1" customWidth="1"/>
    <col min="19" max="21" width="10.7265625" bestFit="1" customWidth="1"/>
    <col min="22" max="22" width="10.7265625" customWidth="1"/>
    <col min="23" max="23" width="10.7265625" bestFit="1" customWidth="1"/>
    <col min="24" max="24" width="10.7265625" customWidth="1"/>
    <col min="25" max="26" width="10.7265625" bestFit="1" customWidth="1"/>
    <col min="27" max="27" width="10.7265625" customWidth="1"/>
    <col min="28" max="29" width="10.7265625" bestFit="1" customWidth="1"/>
    <col min="30" max="34" width="10.7265625" style="59" bestFit="1" customWidth="1"/>
    <col min="35" max="35" width="10.7265625" style="59" customWidth="1"/>
  </cols>
  <sheetData>
    <row r="1" spans="1:35" ht="15.5">
      <c r="A1" s="8" t="s">
        <v>30</v>
      </c>
      <c r="B1" s="8"/>
    </row>
    <row r="2" spans="1:35">
      <c r="L2" s="60"/>
    </row>
    <row r="3" spans="1:35" s="6" customFormat="1" ht="15.5">
      <c r="A3" s="61" t="s">
        <v>93</v>
      </c>
      <c r="AD3" s="61"/>
      <c r="AE3" s="61"/>
      <c r="AF3" s="61"/>
      <c r="AG3" s="61"/>
      <c r="AH3" s="61"/>
      <c r="AI3" s="61"/>
    </row>
    <row r="4" spans="1:35" s="6" customFormat="1" ht="15.5">
      <c r="A4" s="441" t="s">
        <v>94</v>
      </c>
      <c r="B4" s="62">
        <v>1990</v>
      </c>
      <c r="C4" s="63">
        <v>1991</v>
      </c>
      <c r="D4" s="63">
        <v>1992</v>
      </c>
      <c r="E4" s="63">
        <v>1993</v>
      </c>
      <c r="F4" s="63">
        <v>1994</v>
      </c>
      <c r="G4" s="63">
        <v>1995</v>
      </c>
      <c r="H4" s="63">
        <v>1996</v>
      </c>
      <c r="I4" s="63">
        <v>1997</v>
      </c>
      <c r="J4" s="63">
        <v>1998</v>
      </c>
      <c r="K4" s="63">
        <v>1999</v>
      </c>
      <c r="L4" s="63">
        <v>2000</v>
      </c>
      <c r="M4" s="63">
        <v>2001</v>
      </c>
      <c r="N4" s="63">
        <v>2002</v>
      </c>
      <c r="O4" s="63">
        <v>2003</v>
      </c>
      <c r="P4" s="63">
        <v>2004</v>
      </c>
      <c r="Q4" s="63">
        <v>2005</v>
      </c>
      <c r="R4" s="63">
        <v>2006</v>
      </c>
      <c r="S4" s="63">
        <v>2007</v>
      </c>
      <c r="T4" s="63">
        <v>2008</v>
      </c>
      <c r="U4" s="63">
        <v>2009</v>
      </c>
      <c r="V4" s="63">
        <v>2010</v>
      </c>
      <c r="W4" s="63">
        <v>2011</v>
      </c>
      <c r="X4" s="63">
        <v>2012</v>
      </c>
      <c r="Y4" s="63">
        <v>2013</v>
      </c>
      <c r="Z4" s="63">
        <v>2014</v>
      </c>
      <c r="AA4" s="63">
        <v>2015</v>
      </c>
      <c r="AB4" s="63">
        <v>2016</v>
      </c>
      <c r="AC4" s="63">
        <v>2017</v>
      </c>
      <c r="AD4" s="63">
        <v>2018</v>
      </c>
      <c r="AE4" s="63">
        <v>2019</v>
      </c>
      <c r="AF4" s="63">
        <v>2020</v>
      </c>
      <c r="AG4" s="63">
        <v>2021</v>
      </c>
      <c r="AH4" s="63">
        <v>2022</v>
      </c>
      <c r="AI4" s="64">
        <v>2023</v>
      </c>
    </row>
    <row r="5" spans="1:35" s="6" customFormat="1" ht="15.5">
      <c r="A5" s="442"/>
      <c r="B5" s="65" t="s">
        <v>84</v>
      </c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8"/>
    </row>
    <row r="6" spans="1:35" s="6" customFormat="1" ht="15.5">
      <c r="A6" s="62" t="s">
        <v>95</v>
      </c>
      <c r="B6" s="69">
        <v>31.626000000000001</v>
      </c>
      <c r="C6" s="69">
        <v>42.2395</v>
      </c>
      <c r="D6" s="69">
        <v>42.2</v>
      </c>
      <c r="E6" s="69">
        <v>41.424999999999997</v>
      </c>
      <c r="F6" s="69">
        <v>44.658099999999997</v>
      </c>
      <c r="G6" s="69">
        <v>37.780800000000006</v>
      </c>
      <c r="H6" s="69">
        <v>42.035599999999995</v>
      </c>
      <c r="I6" s="69">
        <v>41.599800000000002</v>
      </c>
      <c r="J6" s="69">
        <v>41.213600000000007</v>
      </c>
      <c r="K6" s="69">
        <v>45.357999999999997</v>
      </c>
      <c r="L6" s="69">
        <v>44.2</v>
      </c>
      <c r="M6" s="69">
        <v>46.810400000000001</v>
      </c>
      <c r="N6" s="69">
        <v>39.519300000000001</v>
      </c>
      <c r="O6" s="69">
        <v>36.668999999999997</v>
      </c>
      <c r="P6" s="69">
        <v>42.337799999999994</v>
      </c>
      <c r="Q6" s="69">
        <v>36.066699999999997</v>
      </c>
      <c r="R6" s="69">
        <v>36.994399999999999</v>
      </c>
      <c r="S6" s="69">
        <v>32.815199999999997</v>
      </c>
      <c r="T6" s="69">
        <v>41.622999999999998</v>
      </c>
      <c r="U6" s="69">
        <v>49.137500000000003</v>
      </c>
      <c r="V6" s="69">
        <v>51.116779999999999</v>
      </c>
      <c r="W6" s="69">
        <v>45.822660000000006</v>
      </c>
      <c r="X6" s="69">
        <v>41.874899999999997</v>
      </c>
      <c r="Y6" s="69">
        <v>52.773400000000002</v>
      </c>
      <c r="Z6" s="69">
        <v>58.545400000000001</v>
      </c>
      <c r="AA6" s="69">
        <v>45.537300000000002</v>
      </c>
      <c r="AB6" s="69">
        <v>42.431800000000003</v>
      </c>
      <c r="AC6" s="69">
        <v>36.198699999999995</v>
      </c>
      <c r="AD6" s="69">
        <v>48.786539999999995</v>
      </c>
      <c r="AE6" s="69">
        <v>46.3185</v>
      </c>
      <c r="AF6" s="69">
        <v>47.55178432772005</v>
      </c>
      <c r="AG6" s="69">
        <v>45.388100000000009</v>
      </c>
      <c r="AH6" s="69">
        <v>28.397599999999997</v>
      </c>
      <c r="AI6" s="70">
        <v>38.667991130154562</v>
      </c>
    </row>
    <row r="7" spans="1:35" s="6" customFormat="1" ht="15.5">
      <c r="A7" s="71" t="s">
        <v>96</v>
      </c>
      <c r="B7" s="72">
        <v>0</v>
      </c>
      <c r="C7" s="72">
        <v>1.3862999999999999</v>
      </c>
      <c r="D7" s="72">
        <v>0</v>
      </c>
      <c r="E7" s="72">
        <v>0</v>
      </c>
      <c r="F7" s="72">
        <v>1.6333</v>
      </c>
      <c r="G7" s="72">
        <v>1.4112</v>
      </c>
      <c r="H7" s="72">
        <v>1.6495</v>
      </c>
      <c r="I7" s="72">
        <v>1.6273</v>
      </c>
      <c r="J7" s="72">
        <v>1.7181999999999999</v>
      </c>
      <c r="K7" s="72">
        <v>1.7619</v>
      </c>
      <c r="L7" s="72">
        <v>1.5529999999999999</v>
      </c>
      <c r="M7" s="72">
        <v>1.6677999999999999</v>
      </c>
      <c r="N7" s="72">
        <v>1.6035999999999999</v>
      </c>
      <c r="O7" s="72">
        <v>1.3</v>
      </c>
      <c r="P7" s="72">
        <v>1.7313000000000001</v>
      </c>
      <c r="Q7" s="72">
        <v>1.5257000000000001</v>
      </c>
      <c r="R7" s="72">
        <v>1.5209000000000001</v>
      </c>
      <c r="S7" s="72">
        <v>1.4157</v>
      </c>
      <c r="T7" s="72">
        <v>1.7697000000000001</v>
      </c>
      <c r="U7" s="72">
        <v>1.9607000000000001</v>
      </c>
      <c r="V7" s="72">
        <v>2.2453400000000001</v>
      </c>
      <c r="W7" s="72">
        <v>2.1899199999999999</v>
      </c>
      <c r="X7" s="72">
        <v>2.0848</v>
      </c>
      <c r="Y7" s="72">
        <v>2.63585</v>
      </c>
      <c r="Z7" s="72">
        <v>3.1483000000000003</v>
      </c>
      <c r="AA7" s="72">
        <v>2.5562</v>
      </c>
      <c r="AB7" s="72">
        <v>2.6389</v>
      </c>
      <c r="AC7" s="72">
        <v>2.3279999999999998</v>
      </c>
      <c r="AD7" s="72">
        <v>3.0362399999999998</v>
      </c>
      <c r="AE7" s="72">
        <v>3.0379</v>
      </c>
      <c r="AF7" s="72">
        <v>3.1613000000000002</v>
      </c>
      <c r="AG7" s="72">
        <v>3.0879000000000003</v>
      </c>
      <c r="AH7" s="72">
        <v>2.0861000000000001</v>
      </c>
      <c r="AI7" s="73">
        <v>0</v>
      </c>
    </row>
    <row r="8" spans="1:35" s="6" customFormat="1" ht="15.5">
      <c r="A8" s="71" t="s">
        <v>97</v>
      </c>
      <c r="B8" s="72">
        <v>0</v>
      </c>
      <c r="C8" s="72">
        <v>6.5145</v>
      </c>
      <c r="D8" s="72">
        <v>0</v>
      </c>
      <c r="E8" s="72">
        <v>0</v>
      </c>
      <c r="F8" s="72">
        <v>7.1829000000000001</v>
      </c>
      <c r="G8" s="72">
        <v>6.0291000000000006</v>
      </c>
      <c r="H8" s="72">
        <v>7.2050000000000001</v>
      </c>
      <c r="I8" s="72">
        <v>6.4971000000000005</v>
      </c>
      <c r="J8" s="72">
        <v>6.6025</v>
      </c>
      <c r="K8" s="72">
        <v>6.8398000000000003</v>
      </c>
      <c r="L8" s="72">
        <v>6.577</v>
      </c>
      <c r="M8" s="72">
        <v>6.9888000000000003</v>
      </c>
      <c r="N8" s="72">
        <v>6.4438999999999993</v>
      </c>
      <c r="O8" s="72">
        <v>5.173</v>
      </c>
      <c r="P8" s="72">
        <v>7.1278000000000006</v>
      </c>
      <c r="Q8" s="72">
        <v>6.0904999999999996</v>
      </c>
      <c r="R8" s="72">
        <v>6.3541000000000007</v>
      </c>
      <c r="S8" s="72">
        <v>5.6843999999999992</v>
      </c>
      <c r="T8" s="72">
        <v>7.3896999999999995</v>
      </c>
      <c r="U8" s="72">
        <v>8.4217000000000013</v>
      </c>
      <c r="V8" s="72">
        <v>8.7116399999999992</v>
      </c>
      <c r="W8" s="72">
        <v>7.8575200000000001</v>
      </c>
      <c r="X8" s="72">
        <v>7.3244999999999996</v>
      </c>
      <c r="Y8" s="72">
        <v>9.3501499999999993</v>
      </c>
      <c r="Z8" s="72">
        <v>10.9931</v>
      </c>
      <c r="AA8" s="72">
        <v>8.3082000000000011</v>
      </c>
      <c r="AB8" s="72">
        <v>8.1752000000000002</v>
      </c>
      <c r="AC8" s="72">
        <v>6.9791999999999996</v>
      </c>
      <c r="AD8" s="72">
        <v>9.0841000000000012</v>
      </c>
      <c r="AE8" s="72">
        <v>8.7227000000000015</v>
      </c>
      <c r="AF8" s="72">
        <v>9.0337000000000014</v>
      </c>
      <c r="AG8" s="72">
        <v>8.5008999999999997</v>
      </c>
      <c r="AH8" s="72">
        <v>5.2543999999999995</v>
      </c>
      <c r="AI8" s="73">
        <v>0</v>
      </c>
    </row>
    <row r="9" spans="1:35" s="6" customFormat="1" ht="15.5">
      <c r="A9" s="71" t="s">
        <v>98</v>
      </c>
      <c r="B9" s="72">
        <v>0</v>
      </c>
      <c r="C9" s="72">
        <v>34.338699999999996</v>
      </c>
      <c r="D9" s="72">
        <v>0</v>
      </c>
      <c r="E9" s="72">
        <v>0</v>
      </c>
      <c r="F9" s="72">
        <v>35.841900000000003</v>
      </c>
      <c r="G9" s="72">
        <v>30.340499999999999</v>
      </c>
      <c r="H9" s="72">
        <v>33.181100000000001</v>
      </c>
      <c r="I9" s="72">
        <v>33.4754</v>
      </c>
      <c r="J9" s="72">
        <v>32.892900000000004</v>
      </c>
      <c r="K9" s="72">
        <v>36.756300000000003</v>
      </c>
      <c r="L9" s="72">
        <v>36.07</v>
      </c>
      <c r="M9" s="72">
        <v>38.153800000000004</v>
      </c>
      <c r="N9" s="72">
        <v>31.471799999999998</v>
      </c>
      <c r="O9" s="72">
        <v>30.196000000000002</v>
      </c>
      <c r="P9" s="72">
        <v>33.478699999999996</v>
      </c>
      <c r="Q9" s="72">
        <v>28.450500000000002</v>
      </c>
      <c r="R9" s="72">
        <v>29.119400000000002</v>
      </c>
      <c r="S9" s="72">
        <v>25.7151</v>
      </c>
      <c r="T9" s="72">
        <v>32.4636</v>
      </c>
      <c r="U9" s="72">
        <v>38.755099999999999</v>
      </c>
      <c r="V9" s="72">
        <v>40.159800000000004</v>
      </c>
      <c r="W9" s="72">
        <v>35.775220000000004</v>
      </c>
      <c r="X9" s="72">
        <v>32.465600000000002</v>
      </c>
      <c r="Y9" s="72">
        <v>40.787399999999998</v>
      </c>
      <c r="Z9" s="72">
        <v>44.404000000000003</v>
      </c>
      <c r="AA9" s="72">
        <v>34.672899999999998</v>
      </c>
      <c r="AB9" s="72">
        <v>31.617699999999999</v>
      </c>
      <c r="AC9" s="72">
        <v>26.891500000000001</v>
      </c>
      <c r="AD9" s="72">
        <v>36.666199999999996</v>
      </c>
      <c r="AE9" s="72">
        <v>34.557900000000004</v>
      </c>
      <c r="AF9" s="72">
        <v>35.35678432772005</v>
      </c>
      <c r="AG9" s="72">
        <v>33.799300000000002</v>
      </c>
      <c r="AH9" s="72">
        <v>21.057099999999998</v>
      </c>
      <c r="AI9" s="73">
        <v>0</v>
      </c>
    </row>
    <row r="10" spans="1:35" s="6" customFormat="1" ht="15.5">
      <c r="A10" s="62" t="s">
        <v>99</v>
      </c>
      <c r="B10" s="69">
        <v>2E-3</v>
      </c>
      <c r="C10" s="69">
        <v>3.0000000000000001E-3</v>
      </c>
      <c r="D10" s="69">
        <v>2E-3</v>
      </c>
      <c r="E10" s="69">
        <v>4.0000000000000001E-3</v>
      </c>
      <c r="F10" s="69">
        <v>6.3E-3</v>
      </c>
      <c r="G10" s="69">
        <v>9.9000000000000008E-3</v>
      </c>
      <c r="H10" s="69">
        <v>3.27E-2</v>
      </c>
      <c r="I10" s="69">
        <v>0.1178</v>
      </c>
      <c r="J10" s="69">
        <v>0.23169999999999999</v>
      </c>
      <c r="K10" s="69">
        <v>0.40250000000000002</v>
      </c>
      <c r="L10" s="69">
        <v>0.56310000000000004</v>
      </c>
      <c r="M10" s="69">
        <v>1.1785999999999999</v>
      </c>
      <c r="N10" s="69">
        <v>1.4042000000000001</v>
      </c>
      <c r="O10" s="69">
        <v>1.4584000000000001</v>
      </c>
      <c r="P10" s="69">
        <v>1.8465</v>
      </c>
      <c r="Q10" s="69">
        <v>2.3433999999999999</v>
      </c>
      <c r="R10" s="69">
        <v>2.9706999999999999</v>
      </c>
      <c r="S10" s="69">
        <v>4.0343999999999998</v>
      </c>
      <c r="T10" s="69">
        <v>4.8613</v>
      </c>
      <c r="U10" s="69">
        <v>6.5428999999999995</v>
      </c>
      <c r="V10" s="69">
        <v>9.1258999999999997</v>
      </c>
      <c r="W10" s="69">
        <v>9.8563999999999989</v>
      </c>
      <c r="X10" s="69">
        <v>13.4071</v>
      </c>
      <c r="Y10" s="69">
        <v>14.897</v>
      </c>
      <c r="Z10" s="69">
        <v>15.1783</v>
      </c>
      <c r="AA10" s="69">
        <v>14.8439</v>
      </c>
      <c r="AB10" s="69">
        <v>17.688700000000001</v>
      </c>
      <c r="AC10" s="69">
        <v>17.741900000000001</v>
      </c>
      <c r="AD10" s="69">
        <v>17.7164</v>
      </c>
      <c r="AE10" s="69">
        <v>20.202000000000002</v>
      </c>
      <c r="AF10" s="69">
        <v>18.761557</v>
      </c>
      <c r="AG10" s="69">
        <v>20.927299999999999</v>
      </c>
      <c r="AH10" s="69">
        <v>20.494199999999999</v>
      </c>
      <c r="AI10" s="74">
        <v>23.598127378867279</v>
      </c>
    </row>
    <row r="11" spans="1:35" s="6" customFormat="1" ht="15.5">
      <c r="A11" s="62" t="s">
        <v>100</v>
      </c>
      <c r="B11" s="69">
        <v>4.0000000000000001E-3</v>
      </c>
      <c r="C11" s="69">
        <v>5.0000000000000001E-3</v>
      </c>
      <c r="D11" s="69">
        <v>8.9999999999999993E-3</v>
      </c>
      <c r="E11" s="69">
        <v>1.0999999999999999E-2</v>
      </c>
      <c r="F11" s="69">
        <v>1.0999999999999999E-2</v>
      </c>
      <c r="G11" s="69">
        <v>1.2999999999999999E-2</v>
      </c>
      <c r="H11" s="69">
        <v>1.4E-2</v>
      </c>
      <c r="I11" s="69">
        <v>1.4999999999999999E-2</v>
      </c>
      <c r="J11" s="69">
        <v>1.6E-2</v>
      </c>
      <c r="K11" s="69">
        <v>1.7000000000000001E-2</v>
      </c>
      <c r="L11" s="69">
        <v>1.7999999999999999E-2</v>
      </c>
      <c r="M11" s="69">
        <v>1.9E-2</v>
      </c>
      <c r="N11" s="69">
        <v>2.1000000000000001E-2</v>
      </c>
      <c r="O11" s="69">
        <v>2.4E-2</v>
      </c>
      <c r="P11" s="69">
        <v>2.9000000000000001E-2</v>
      </c>
      <c r="Q11" s="69">
        <v>3.1E-2</v>
      </c>
      <c r="R11" s="69">
        <v>3.5000000000000003E-2</v>
      </c>
      <c r="S11" s="69">
        <v>3.9E-2</v>
      </c>
      <c r="T11" s="69">
        <v>0.193</v>
      </c>
      <c r="U11" s="69">
        <v>0.67649999999999999</v>
      </c>
      <c r="V11" s="69">
        <v>1.9056999999999999</v>
      </c>
      <c r="W11" s="69">
        <v>10.7957</v>
      </c>
      <c r="X11" s="69">
        <v>18.861699999999999</v>
      </c>
      <c r="Y11" s="69">
        <v>21.5886</v>
      </c>
      <c r="Z11" s="69">
        <v>22.3064</v>
      </c>
      <c r="AA11" s="69">
        <v>22.9422</v>
      </c>
      <c r="AB11" s="69">
        <v>22.104299999999999</v>
      </c>
      <c r="AC11" s="69">
        <v>24.377700000000001</v>
      </c>
      <c r="AD11" s="69">
        <v>22.6538</v>
      </c>
      <c r="AE11" s="69">
        <v>23.6889</v>
      </c>
      <c r="AF11" s="69">
        <v>24.941504000000002</v>
      </c>
      <c r="AG11" s="69">
        <v>25.039000000000001</v>
      </c>
      <c r="AH11" s="69">
        <v>28.121500000000001</v>
      </c>
      <c r="AI11" s="74">
        <v>31.094499595848148</v>
      </c>
    </row>
    <row r="12" spans="1:35" s="6" customFormat="1" ht="15.5">
      <c r="A12" s="62" t="s">
        <v>101</v>
      </c>
      <c r="B12" s="69">
        <v>3.222</v>
      </c>
      <c r="C12" s="69">
        <v>3.1819999999999999</v>
      </c>
      <c r="D12" s="69">
        <v>3.4590000000000001</v>
      </c>
      <c r="E12" s="69">
        <v>3.6669999999999998</v>
      </c>
      <c r="F12" s="69">
        <v>3.4173</v>
      </c>
      <c r="G12" s="69">
        <v>3.4356</v>
      </c>
      <c r="H12" s="69">
        <v>3.7624</v>
      </c>
      <c r="I12" s="69">
        <v>3.9051999999999998</v>
      </c>
      <c r="J12" s="69">
        <v>4.2137000000000002</v>
      </c>
      <c r="K12" s="69">
        <v>4.4026999999999994</v>
      </c>
      <c r="L12" s="69">
        <v>4.7051999999999996</v>
      </c>
      <c r="M12" s="69">
        <v>4.5066000000000006</v>
      </c>
      <c r="N12" s="69">
        <v>4.6623000000000001</v>
      </c>
      <c r="O12" s="69">
        <v>5.3404999999999996</v>
      </c>
      <c r="P12" s="69">
        <v>5.4373000000000005</v>
      </c>
      <c r="Q12" s="69">
        <v>5.3244999999999996</v>
      </c>
      <c r="R12" s="69">
        <v>5.5273999999999992</v>
      </c>
      <c r="S12" s="69">
        <v>5.5691000000000006</v>
      </c>
      <c r="T12" s="69">
        <v>5.5202999999999998</v>
      </c>
      <c r="U12" s="69">
        <v>5.3418000000000001</v>
      </c>
      <c r="V12" s="69">
        <v>5.3758999999999997</v>
      </c>
      <c r="W12" s="69">
        <v>5.6543000000000001</v>
      </c>
      <c r="X12" s="69">
        <v>5.5916999999999994</v>
      </c>
      <c r="Y12" s="69">
        <v>5.6592000000000002</v>
      </c>
      <c r="Z12" s="69">
        <v>5.9163000000000006</v>
      </c>
      <c r="AA12" s="69">
        <v>6.1849999999999996</v>
      </c>
      <c r="AB12" s="69">
        <v>6.2886000000000006</v>
      </c>
      <c r="AC12" s="69">
        <v>6.2012</v>
      </c>
      <c r="AD12" s="69">
        <v>6.1053999999999995</v>
      </c>
      <c r="AE12" s="69">
        <v>6.0748999999999995</v>
      </c>
      <c r="AF12" s="69">
        <v>6.0261120000000004</v>
      </c>
      <c r="AG12" s="69">
        <v>5.9138000000000002</v>
      </c>
      <c r="AH12" s="69">
        <v>5.8369</v>
      </c>
      <c r="AI12" s="74">
        <v>5.720286345470349</v>
      </c>
    </row>
    <row r="13" spans="1:35" s="6" customFormat="1" ht="15.5">
      <c r="A13" s="62" t="s">
        <v>102</v>
      </c>
      <c r="B13" s="69">
        <v>5.1499999999999997E-2</v>
      </c>
      <c r="C13" s="69">
        <v>0.10180000000000002</v>
      </c>
      <c r="D13" s="69">
        <v>9.1999999999999998E-2</v>
      </c>
      <c r="E13" s="69">
        <v>0.104</v>
      </c>
      <c r="F13" s="69">
        <v>0.19034999999999999</v>
      </c>
      <c r="G13" s="69">
        <v>0.3029</v>
      </c>
      <c r="H13" s="69">
        <v>0.48410000000000003</v>
      </c>
      <c r="I13" s="69">
        <v>0.69415000000000004</v>
      </c>
      <c r="J13" s="69">
        <v>0.99650000000000005</v>
      </c>
      <c r="K13" s="69">
        <v>1.4958</v>
      </c>
      <c r="L13" s="69">
        <v>1.5045500000000001</v>
      </c>
      <c r="M13" s="69">
        <v>1.9579500000000001</v>
      </c>
      <c r="N13" s="69">
        <v>2.7085500000000002</v>
      </c>
      <c r="O13" s="69">
        <v>3.5870500000000001</v>
      </c>
      <c r="P13" s="69">
        <v>4.4988999999999999</v>
      </c>
      <c r="Q13" s="69">
        <v>4.8450499999999996</v>
      </c>
      <c r="R13" s="69">
        <v>5.2863000000000007</v>
      </c>
      <c r="S13" s="69">
        <v>5.4412500000000001</v>
      </c>
      <c r="T13" s="69">
        <v>5.9663500000000003</v>
      </c>
      <c r="U13" s="69">
        <v>7.5567199999999994</v>
      </c>
      <c r="V13" s="69">
        <v>9.4400899999999996</v>
      </c>
      <c r="W13" s="69">
        <v>10.8324</v>
      </c>
      <c r="X13" s="69">
        <v>12.487</v>
      </c>
      <c r="Y13" s="69">
        <v>17.090199999999999</v>
      </c>
      <c r="Z13" s="69">
        <v>18.732599999999998</v>
      </c>
      <c r="AA13" s="69">
        <v>19.395700000000001</v>
      </c>
      <c r="AB13" s="69">
        <v>19.508599999999998</v>
      </c>
      <c r="AC13" s="69">
        <v>19.3782</v>
      </c>
      <c r="AD13" s="69">
        <v>19.1526</v>
      </c>
      <c r="AE13" s="69">
        <v>19.562699999999996</v>
      </c>
      <c r="AF13" s="69">
        <f>SUM(AF14,AF26)</f>
        <v>19.633800000000001</v>
      </c>
      <c r="AG13" s="69">
        <f t="shared" ref="AG13:AH13" si="0">SUM(AG14,AG26)</f>
        <v>19.070779999999999</v>
      </c>
      <c r="AH13" s="69">
        <f t="shared" si="0"/>
        <v>17.6158</v>
      </c>
      <c r="AI13" s="74">
        <v>16.504388420762218</v>
      </c>
    </row>
    <row r="14" spans="1:35" s="6" customFormat="1" ht="15.5">
      <c r="A14" s="75" t="s">
        <v>103</v>
      </c>
      <c r="B14" s="76">
        <f>SUM(B15,B18)</f>
        <v>0</v>
      </c>
      <c r="C14" s="77">
        <v>6.3150000000000012E-2</v>
      </c>
      <c r="D14" s="77">
        <v>0</v>
      </c>
      <c r="E14" s="77">
        <v>0</v>
      </c>
      <c r="F14" s="77">
        <v>0.09</v>
      </c>
      <c r="G14" s="77">
        <v>0.12575</v>
      </c>
      <c r="H14" s="77">
        <v>0.25414999999999999</v>
      </c>
      <c r="I14" s="77">
        <v>0.41910000000000003</v>
      </c>
      <c r="J14" s="77">
        <v>0.64075000000000004</v>
      </c>
      <c r="K14" s="77">
        <v>0.87784999999999991</v>
      </c>
      <c r="L14" s="77">
        <v>0.80025000000000002</v>
      </c>
      <c r="M14" s="77">
        <v>0.90349999999999997</v>
      </c>
      <c r="N14" s="77">
        <v>1.681</v>
      </c>
      <c r="O14" s="77">
        <v>2.1905000000000001</v>
      </c>
      <c r="P14" s="77">
        <v>2.3285499999999999</v>
      </c>
      <c r="Q14" s="77">
        <v>2.4571999999999998</v>
      </c>
      <c r="R14" s="77">
        <v>3.1551500000000003</v>
      </c>
      <c r="S14" s="77">
        <v>3.4166500000000006</v>
      </c>
      <c r="T14" s="77">
        <v>3.8968000000000003</v>
      </c>
      <c r="U14" s="77">
        <v>5.1778000000000004</v>
      </c>
      <c r="V14" s="77">
        <v>6.1892100000000001</v>
      </c>
      <c r="W14" s="77">
        <v>6.6080399999999999</v>
      </c>
      <c r="X14" s="77">
        <v>7.2943999999999996</v>
      </c>
      <c r="Y14" s="77">
        <v>9.6193999999999988</v>
      </c>
      <c r="Z14" s="77">
        <v>9.9095999999999993</v>
      </c>
      <c r="AA14" s="77">
        <v>9.8281000000000009</v>
      </c>
      <c r="AB14" s="77">
        <v>9.8147000000000002</v>
      </c>
      <c r="AC14" s="77">
        <v>9.3997000000000011</v>
      </c>
      <c r="AD14" s="77">
        <v>9.0241000000000007</v>
      </c>
      <c r="AE14" s="77">
        <v>9.0239999999999991</v>
      </c>
      <c r="AF14" s="77">
        <f>SUM(AF15,AF18,AF23)</f>
        <v>8.8986000000000001</v>
      </c>
      <c r="AG14" s="77">
        <f>SUM(AG15,AG18,AG23)</f>
        <v>9.0036799999999992</v>
      </c>
      <c r="AH14" s="77">
        <f>SUM(AH15,AH18,AH23)</f>
        <v>8.1684999999999999</v>
      </c>
      <c r="AI14" s="78">
        <f>SUM(AI15,AI18,AI23)</f>
        <v>0</v>
      </c>
    </row>
    <row r="15" spans="1:35" s="6" customFormat="1" ht="15.5">
      <c r="A15" s="79" t="s">
        <v>104</v>
      </c>
      <c r="B15" s="76">
        <f>SUM(B16:B17)</f>
        <v>0</v>
      </c>
      <c r="C15" s="77">
        <v>5.5450000000000006E-2</v>
      </c>
      <c r="D15" s="77">
        <v>0</v>
      </c>
      <c r="E15" s="77">
        <v>0</v>
      </c>
      <c r="F15" s="77">
        <v>6.9000000000000006E-2</v>
      </c>
      <c r="G15" s="77">
        <v>9.0549999999999992E-2</v>
      </c>
      <c r="H15" s="77">
        <v>0.12815000000000001</v>
      </c>
      <c r="I15" s="77">
        <v>0.12279999999999999</v>
      </c>
      <c r="J15" s="77">
        <v>0.18815000000000001</v>
      </c>
      <c r="K15" s="77">
        <v>0.33665</v>
      </c>
      <c r="L15" s="77">
        <v>0.27605000000000002</v>
      </c>
      <c r="M15" s="77">
        <v>0.3085</v>
      </c>
      <c r="N15" s="77">
        <v>0.89680000000000004</v>
      </c>
      <c r="O15" s="77">
        <v>1.3397000000000001</v>
      </c>
      <c r="P15" s="77">
        <v>1.36385</v>
      </c>
      <c r="Q15" s="77">
        <v>1.4901</v>
      </c>
      <c r="R15" s="77">
        <v>2.0606499999999999</v>
      </c>
      <c r="S15" s="77">
        <v>2.2571500000000002</v>
      </c>
      <c r="T15" s="77">
        <v>2.5634999999999999</v>
      </c>
      <c r="U15" s="77">
        <v>2.9039999999999999</v>
      </c>
      <c r="V15" s="77">
        <v>2.6053099999999998</v>
      </c>
      <c r="W15" s="77">
        <v>2.8683500000000004</v>
      </c>
      <c r="X15" s="77">
        <v>2.7596999999999996</v>
      </c>
      <c r="Y15" s="77">
        <v>3.3712</v>
      </c>
      <c r="Z15" s="77">
        <v>3.2875000000000001</v>
      </c>
      <c r="AA15" s="77">
        <v>3.2965</v>
      </c>
      <c r="AB15" s="77">
        <v>3.4433999999999996</v>
      </c>
      <c r="AC15" s="77">
        <v>3.3584999999999998</v>
      </c>
      <c r="AD15" s="77">
        <v>3.3069999999999999</v>
      </c>
      <c r="AE15" s="77">
        <v>3.2191000000000001</v>
      </c>
      <c r="AF15" s="77">
        <f>SUM(AF16:AF17)</f>
        <v>3.2446999999999999</v>
      </c>
      <c r="AG15" s="77">
        <f>SUM(AG16:AG17)</f>
        <v>3.4795999999999996</v>
      </c>
      <c r="AH15" s="77">
        <f>SUM(AH16:AH17)</f>
        <v>3.2702</v>
      </c>
      <c r="AI15" s="78">
        <f>SUM(AI16:AI17)</f>
        <v>0</v>
      </c>
    </row>
    <row r="16" spans="1:35" s="6" customFormat="1" ht="15.5">
      <c r="A16" s="80" t="s">
        <v>105</v>
      </c>
      <c r="B16" s="72">
        <v>0</v>
      </c>
      <c r="C16" s="72">
        <v>5.5450000000000006E-2</v>
      </c>
      <c r="D16" s="72">
        <v>0</v>
      </c>
      <c r="E16" s="72">
        <v>0</v>
      </c>
      <c r="F16" s="72">
        <v>6.6599999999999993E-2</v>
      </c>
      <c r="G16" s="72">
        <v>7.7049999999999993E-2</v>
      </c>
      <c r="H16" s="72">
        <v>0.11155</v>
      </c>
      <c r="I16" s="72">
        <v>0.10829999999999999</v>
      </c>
      <c r="J16" s="72">
        <v>0.12965000000000002</v>
      </c>
      <c r="K16" s="72">
        <v>0.11755</v>
      </c>
      <c r="L16" s="72">
        <v>0.13325000000000001</v>
      </c>
      <c r="M16" s="72">
        <v>0.1565</v>
      </c>
      <c r="N16" s="72">
        <v>0.21109999999999998</v>
      </c>
      <c r="O16" s="72">
        <v>0.29599999999999999</v>
      </c>
      <c r="P16" s="72">
        <v>0.36125000000000002</v>
      </c>
      <c r="Q16" s="72">
        <v>0.41560000000000002</v>
      </c>
      <c r="R16" s="72">
        <v>0.54764999999999997</v>
      </c>
      <c r="S16" s="72">
        <v>0.59095000000000009</v>
      </c>
      <c r="T16" s="72">
        <v>0.63479999999999992</v>
      </c>
      <c r="U16" s="72">
        <v>0.79970000000000008</v>
      </c>
      <c r="V16" s="72">
        <v>1.0622100000000001</v>
      </c>
      <c r="W16" s="72">
        <v>1.20068</v>
      </c>
      <c r="X16" s="72">
        <v>1.2147000000000001</v>
      </c>
      <c r="Y16" s="72">
        <v>1.2390999999999999</v>
      </c>
      <c r="Z16" s="72">
        <v>1.2767999999999999</v>
      </c>
      <c r="AA16" s="72">
        <v>1.2199</v>
      </c>
      <c r="AB16" s="72">
        <v>1.2202999999999999</v>
      </c>
      <c r="AC16" s="72">
        <v>1.1620999999999999</v>
      </c>
      <c r="AD16" s="72">
        <v>1.1415</v>
      </c>
      <c r="AE16" s="72">
        <v>1.0900000000000001</v>
      </c>
      <c r="AF16" s="72">
        <v>1.0677999999999999</v>
      </c>
      <c r="AG16" s="72">
        <v>1.0944</v>
      </c>
      <c r="AH16" s="72">
        <v>1.0045999999999999</v>
      </c>
      <c r="AI16" s="73">
        <v>0</v>
      </c>
    </row>
    <row r="17" spans="1:35" s="6" customFormat="1" ht="15.5">
      <c r="A17" s="81" t="s">
        <v>106</v>
      </c>
      <c r="B17" s="72">
        <v>0</v>
      </c>
      <c r="C17" s="72">
        <v>0</v>
      </c>
      <c r="D17" s="72">
        <v>0</v>
      </c>
      <c r="E17" s="72">
        <v>0</v>
      </c>
      <c r="F17" s="72">
        <v>2.3999999999999998E-3</v>
      </c>
      <c r="G17" s="72">
        <v>1.35E-2</v>
      </c>
      <c r="H17" s="72">
        <v>1.66E-2</v>
      </c>
      <c r="I17" s="72">
        <v>1.4500000000000001E-2</v>
      </c>
      <c r="J17" s="72">
        <v>5.8500000000000003E-2</v>
      </c>
      <c r="K17" s="72">
        <v>0.21909999999999999</v>
      </c>
      <c r="L17" s="72">
        <v>0.14280000000000001</v>
      </c>
      <c r="M17" s="72">
        <v>0.152</v>
      </c>
      <c r="N17" s="72">
        <v>0.68570000000000009</v>
      </c>
      <c r="O17" s="72">
        <v>1.0437000000000001</v>
      </c>
      <c r="P17" s="72">
        <v>1.0025999999999999</v>
      </c>
      <c r="Q17" s="72">
        <v>1.0745</v>
      </c>
      <c r="R17" s="72">
        <v>1.5129999999999999</v>
      </c>
      <c r="S17" s="72">
        <v>1.6662000000000001</v>
      </c>
      <c r="T17" s="72">
        <v>1.9287000000000001</v>
      </c>
      <c r="U17" s="72">
        <v>2.1043000000000003</v>
      </c>
      <c r="V17" s="72">
        <v>1.5430999999999999</v>
      </c>
      <c r="W17" s="72">
        <v>1.66767</v>
      </c>
      <c r="X17" s="72">
        <v>1.5449999999999999</v>
      </c>
      <c r="Y17" s="72">
        <v>2.1320999999999999</v>
      </c>
      <c r="Z17" s="72">
        <v>2.0106999999999999</v>
      </c>
      <c r="AA17" s="72">
        <v>2.0766</v>
      </c>
      <c r="AB17" s="72">
        <v>2.2231000000000001</v>
      </c>
      <c r="AC17" s="72">
        <v>2.1964000000000001</v>
      </c>
      <c r="AD17" s="72">
        <v>2.1655000000000002</v>
      </c>
      <c r="AE17" s="72">
        <v>2.1290999999999998</v>
      </c>
      <c r="AF17" s="72">
        <v>2.1769000000000003</v>
      </c>
      <c r="AG17" s="72">
        <v>2.3851999999999998</v>
      </c>
      <c r="AH17" s="72">
        <v>2.2656000000000001</v>
      </c>
      <c r="AI17" s="73">
        <v>0</v>
      </c>
    </row>
    <row r="18" spans="1:35" s="6" customFormat="1" ht="15.5">
      <c r="A18" s="79" t="s">
        <v>107</v>
      </c>
      <c r="B18" s="76">
        <f>SUM(B19:B22)</f>
        <v>0</v>
      </c>
      <c r="C18" s="77">
        <v>7.7000000000000002E-3</v>
      </c>
      <c r="D18" s="77">
        <v>0</v>
      </c>
      <c r="E18" s="77">
        <v>0</v>
      </c>
      <c r="F18" s="77">
        <v>2.1000000000000001E-2</v>
      </c>
      <c r="G18" s="77">
        <v>3.5200000000000002E-2</v>
      </c>
      <c r="H18" s="77">
        <v>0.126</v>
      </c>
      <c r="I18" s="77">
        <v>0.29630000000000001</v>
      </c>
      <c r="J18" s="77">
        <v>0.4526</v>
      </c>
      <c r="K18" s="77">
        <v>0.5411999999999999</v>
      </c>
      <c r="L18" s="77">
        <v>0.5242</v>
      </c>
      <c r="M18" s="77">
        <v>0.59499999999999997</v>
      </c>
      <c r="N18" s="77">
        <v>0.78420000000000001</v>
      </c>
      <c r="O18" s="77">
        <v>0.85080000000000011</v>
      </c>
      <c r="P18" s="77">
        <v>0.96469999999999989</v>
      </c>
      <c r="Q18" s="77">
        <v>0.96709999999999996</v>
      </c>
      <c r="R18" s="77">
        <v>1.0945000000000003</v>
      </c>
      <c r="S18" s="77">
        <v>1.1595000000000002</v>
      </c>
      <c r="T18" s="77">
        <v>1.2907999999999999</v>
      </c>
      <c r="U18" s="77">
        <v>1.2995999999999999</v>
      </c>
      <c r="V18" s="77">
        <v>1.4512</v>
      </c>
      <c r="W18" s="77">
        <v>1.8684899999999998</v>
      </c>
      <c r="X18" s="77">
        <v>2.1607000000000003</v>
      </c>
      <c r="Y18" s="77">
        <v>3.4349000000000003</v>
      </c>
      <c r="Z18" s="77">
        <v>3.5379</v>
      </c>
      <c r="AA18" s="77">
        <v>3.1389999999999998</v>
      </c>
      <c r="AB18" s="77">
        <v>3.0731999999999999</v>
      </c>
      <c r="AC18" s="77">
        <v>2.9611000000000005</v>
      </c>
      <c r="AD18" s="77">
        <v>2.8958000000000004</v>
      </c>
      <c r="AE18" s="77">
        <v>2.863</v>
      </c>
      <c r="AF18" s="77">
        <f>SUM(AF19:AF22)</f>
        <v>2.7271999999999998</v>
      </c>
      <c r="AG18" s="77">
        <f>SUM(AG19:AG22)</f>
        <v>2.5086000000000004</v>
      </c>
      <c r="AH18" s="77">
        <f>SUM(AH19:AH22)</f>
        <v>2.4031000000000002</v>
      </c>
      <c r="AI18" s="78">
        <f>SUM(AI19:AI22)</f>
        <v>0</v>
      </c>
    </row>
    <row r="19" spans="1:35" s="6" customFormat="1" ht="15.5">
      <c r="A19" s="81" t="s">
        <v>108</v>
      </c>
      <c r="B19" s="72">
        <v>0</v>
      </c>
      <c r="C19" s="72">
        <v>7.7000000000000002E-3</v>
      </c>
      <c r="D19" s="72">
        <v>0</v>
      </c>
      <c r="E19" s="72">
        <v>0</v>
      </c>
      <c r="F19" s="72">
        <v>2.1000000000000001E-2</v>
      </c>
      <c r="G19" s="72">
        <v>3.5099999999999999E-2</v>
      </c>
      <c r="H19" s="72">
        <v>0.12590000000000001</v>
      </c>
      <c r="I19" s="72">
        <v>0.29610000000000003</v>
      </c>
      <c r="J19" s="72">
        <v>0.45200000000000001</v>
      </c>
      <c r="K19" s="72">
        <v>0.53959999999999997</v>
      </c>
      <c r="L19" s="72">
        <v>0.52349999999999997</v>
      </c>
      <c r="M19" s="72">
        <v>0.59379999999999999</v>
      </c>
      <c r="N19" s="72">
        <v>0.7792</v>
      </c>
      <c r="O19" s="72">
        <v>0.84320000000000006</v>
      </c>
      <c r="P19" s="72">
        <v>0.95599999999999996</v>
      </c>
      <c r="Q19" s="72">
        <v>0.95150000000000001</v>
      </c>
      <c r="R19" s="72">
        <v>1.0619000000000001</v>
      </c>
      <c r="S19" s="72">
        <v>1.1134000000000002</v>
      </c>
      <c r="T19" s="72">
        <v>1.202</v>
      </c>
      <c r="U19" s="72">
        <v>1.1777</v>
      </c>
      <c r="V19" s="72">
        <v>1.1974</v>
      </c>
      <c r="W19" s="72">
        <v>1.27349</v>
      </c>
      <c r="X19" s="72">
        <v>1.2104999999999999</v>
      </c>
      <c r="Y19" s="72">
        <v>1.2741</v>
      </c>
      <c r="Z19" s="72">
        <v>1.2297</v>
      </c>
      <c r="AA19" s="72">
        <v>1.0570999999999999</v>
      </c>
      <c r="AB19" s="72">
        <v>0.9927999999999999</v>
      </c>
      <c r="AC19" s="72">
        <v>0.88460000000000005</v>
      </c>
      <c r="AD19" s="72">
        <v>0.83750000000000002</v>
      </c>
      <c r="AE19" s="72">
        <v>0.79870000000000008</v>
      </c>
      <c r="AF19" s="72">
        <v>0.66479999999999995</v>
      </c>
      <c r="AG19" s="72">
        <v>0.61760000000000004</v>
      </c>
      <c r="AH19" s="72">
        <v>0.61139999999999994</v>
      </c>
      <c r="AI19" s="73">
        <v>0</v>
      </c>
    </row>
    <row r="20" spans="1:35" s="6" customFormat="1" ht="15.5">
      <c r="A20" s="81" t="s">
        <v>109</v>
      </c>
      <c r="B20" s="72">
        <v>0</v>
      </c>
      <c r="C20" s="72">
        <v>0</v>
      </c>
      <c r="D20" s="72">
        <v>0</v>
      </c>
      <c r="E20" s="72">
        <v>0</v>
      </c>
      <c r="F20" s="72">
        <v>0</v>
      </c>
      <c r="G20" s="72">
        <v>1E-4</v>
      </c>
      <c r="H20" s="72">
        <v>1E-4</v>
      </c>
      <c r="I20" s="72">
        <v>2.0000000000000001E-4</v>
      </c>
      <c r="J20" s="72">
        <v>5.9999999999999995E-4</v>
      </c>
      <c r="K20" s="72">
        <v>5.0000000000000001E-4</v>
      </c>
      <c r="L20" s="72">
        <v>2.9999999999999997E-4</v>
      </c>
      <c r="M20" s="72">
        <v>1E-4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  <c r="S20" s="72">
        <v>0</v>
      </c>
      <c r="T20" s="72">
        <v>2.3999999999999998E-3</v>
      </c>
      <c r="U20" s="72">
        <v>3.3E-3</v>
      </c>
      <c r="V20" s="72">
        <v>1.1599999999999999E-2</v>
      </c>
      <c r="W20" s="72">
        <v>1.9300000000000001E-2</v>
      </c>
      <c r="X20" s="72">
        <v>1.2199999999999999E-2</v>
      </c>
      <c r="Y20" s="72">
        <v>1.4500000000000001E-2</v>
      </c>
      <c r="Z20" s="72">
        <v>1.7600000000000001E-2</v>
      </c>
      <c r="AA20" s="72">
        <v>2.06E-2</v>
      </c>
      <c r="AB20" s="72">
        <v>2.0199999999999999E-2</v>
      </c>
      <c r="AC20" s="72">
        <v>1.77E-2</v>
      </c>
      <c r="AD20" s="72">
        <v>1.7500000000000002E-2</v>
      </c>
      <c r="AE20" s="72">
        <v>1.6199999999999999E-2</v>
      </c>
      <c r="AF20" s="72">
        <v>1.4E-2</v>
      </c>
      <c r="AG20" s="72">
        <v>1.7000000000000001E-2</v>
      </c>
      <c r="AH20" s="72">
        <v>1.6199999999999999E-2</v>
      </c>
      <c r="AI20" s="73">
        <v>0</v>
      </c>
    </row>
    <row r="21" spans="1:35" s="6" customFormat="1" ht="15.5">
      <c r="A21" s="81" t="s">
        <v>110</v>
      </c>
      <c r="B21" s="72">
        <v>0</v>
      </c>
      <c r="C21" s="72">
        <v>0</v>
      </c>
      <c r="D21" s="72">
        <v>0</v>
      </c>
      <c r="E21" s="72">
        <v>0</v>
      </c>
      <c r="F21" s="72">
        <v>0</v>
      </c>
      <c r="G21" s="72">
        <v>0</v>
      </c>
      <c r="H21" s="72">
        <v>0</v>
      </c>
      <c r="I21" s="72">
        <v>0</v>
      </c>
      <c r="J21" s="72">
        <v>0</v>
      </c>
      <c r="K21" s="72">
        <v>8.0000000000000004E-4</v>
      </c>
      <c r="L21" s="72">
        <v>2.0000000000000001E-4</v>
      </c>
      <c r="M21" s="72">
        <v>1.1000000000000001E-3</v>
      </c>
      <c r="N21" s="72">
        <v>5.0000000000000001E-3</v>
      </c>
      <c r="O21" s="72">
        <v>3.5000000000000001E-3</v>
      </c>
      <c r="P21" s="72">
        <v>6.3E-3</v>
      </c>
      <c r="Q21" s="72">
        <v>8.8000000000000005E-3</v>
      </c>
      <c r="R21" s="72">
        <v>1.6199999999999999E-2</v>
      </c>
      <c r="S21" s="72">
        <v>2.0899999999999998E-2</v>
      </c>
      <c r="T21" s="72">
        <v>4.4299999999999999E-2</v>
      </c>
      <c r="U21" s="72">
        <v>4.4299999999999999E-2</v>
      </c>
      <c r="V21" s="72">
        <v>0.1003</v>
      </c>
      <c r="W21" s="72">
        <v>0.1338</v>
      </c>
      <c r="X21" s="72">
        <v>0.1474</v>
      </c>
      <c r="Y21" s="72">
        <v>0.33189999999999997</v>
      </c>
      <c r="Z21" s="72">
        <v>0.39610000000000001</v>
      </c>
      <c r="AA21" s="72">
        <v>0.38950000000000001</v>
      </c>
      <c r="AB21" s="72">
        <v>0.40629999999999999</v>
      </c>
      <c r="AC21" s="72">
        <v>0.40849999999999997</v>
      </c>
      <c r="AD21" s="72">
        <v>0.42</v>
      </c>
      <c r="AE21" s="72">
        <v>0.42330000000000001</v>
      </c>
      <c r="AF21" s="72">
        <v>0.43019999999999997</v>
      </c>
      <c r="AG21" s="72">
        <v>0.39500000000000002</v>
      </c>
      <c r="AH21" s="72">
        <v>0.37580000000000002</v>
      </c>
      <c r="AI21" s="73">
        <v>0</v>
      </c>
    </row>
    <row r="22" spans="1:35" s="6" customFormat="1" ht="15.5">
      <c r="A22" s="81" t="s">
        <v>111</v>
      </c>
      <c r="B22" s="72">
        <v>0</v>
      </c>
      <c r="C22" s="72">
        <v>0</v>
      </c>
      <c r="D22" s="72">
        <v>0</v>
      </c>
      <c r="E22" s="72">
        <v>0</v>
      </c>
      <c r="F22" s="72">
        <v>0</v>
      </c>
      <c r="G22" s="72">
        <v>0</v>
      </c>
      <c r="H22" s="72">
        <v>0</v>
      </c>
      <c r="I22" s="72">
        <v>0</v>
      </c>
      <c r="J22" s="72">
        <v>0</v>
      </c>
      <c r="K22" s="72">
        <v>2.9999999999999997E-4</v>
      </c>
      <c r="L22" s="72">
        <v>2.0000000000000001E-4</v>
      </c>
      <c r="M22" s="72">
        <v>0</v>
      </c>
      <c r="N22" s="72">
        <v>0</v>
      </c>
      <c r="O22" s="72">
        <v>4.0999999999999995E-3</v>
      </c>
      <c r="P22" s="72">
        <v>2.3999999999999998E-3</v>
      </c>
      <c r="Q22" s="72">
        <v>6.7999999999999996E-3</v>
      </c>
      <c r="R22" s="72">
        <v>1.6399999999999998E-2</v>
      </c>
      <c r="S22" s="72">
        <v>2.52E-2</v>
      </c>
      <c r="T22" s="72">
        <v>4.2099999999999999E-2</v>
      </c>
      <c r="U22" s="72">
        <v>7.4299999999999991E-2</v>
      </c>
      <c r="V22" s="72">
        <v>0.1419</v>
      </c>
      <c r="W22" s="72">
        <v>0.44189999999999996</v>
      </c>
      <c r="X22" s="72">
        <v>0.79059999999999997</v>
      </c>
      <c r="Y22" s="72">
        <v>1.8144</v>
      </c>
      <c r="Z22" s="72">
        <v>1.8945000000000001</v>
      </c>
      <c r="AA22" s="72">
        <v>1.6718</v>
      </c>
      <c r="AB22" s="72">
        <v>1.6539000000000001</v>
      </c>
      <c r="AC22" s="72">
        <v>1.6502999999999999</v>
      </c>
      <c r="AD22" s="72">
        <v>1.6208</v>
      </c>
      <c r="AE22" s="72">
        <v>1.6248</v>
      </c>
      <c r="AF22" s="72">
        <v>1.6182000000000001</v>
      </c>
      <c r="AG22" s="72">
        <v>1.4790000000000001</v>
      </c>
      <c r="AH22" s="72">
        <v>1.3996999999999999</v>
      </c>
      <c r="AI22" s="73">
        <v>0</v>
      </c>
    </row>
    <row r="23" spans="1:35" s="6" customFormat="1" ht="15.5">
      <c r="A23" s="79" t="s">
        <v>112</v>
      </c>
      <c r="B23" s="82">
        <v>0</v>
      </c>
      <c r="C23" s="77">
        <v>0</v>
      </c>
      <c r="D23" s="77">
        <v>0</v>
      </c>
      <c r="E23" s="77">
        <v>0</v>
      </c>
      <c r="F23" s="77">
        <v>0</v>
      </c>
      <c r="G23" s="77">
        <v>0</v>
      </c>
      <c r="H23" s="77">
        <v>0</v>
      </c>
      <c r="I23" s="77">
        <v>0</v>
      </c>
      <c r="J23" s="77">
        <v>0</v>
      </c>
      <c r="K23" s="77">
        <v>0</v>
      </c>
      <c r="L23" s="77">
        <v>0</v>
      </c>
      <c r="M23" s="77">
        <v>0</v>
      </c>
      <c r="N23" s="77">
        <v>0</v>
      </c>
      <c r="O23" s="77">
        <v>0</v>
      </c>
      <c r="P23" s="77">
        <v>0</v>
      </c>
      <c r="Q23" s="77">
        <v>0</v>
      </c>
      <c r="R23" s="77">
        <v>0</v>
      </c>
      <c r="S23" s="77">
        <v>0</v>
      </c>
      <c r="T23" s="77">
        <v>4.2500000000000003E-2</v>
      </c>
      <c r="U23" s="77">
        <v>0.97420000000000007</v>
      </c>
      <c r="V23" s="77">
        <v>2.1326999999999998</v>
      </c>
      <c r="W23" s="77">
        <v>1.8711999999999998</v>
      </c>
      <c r="X23" s="77">
        <v>2.3740000000000001</v>
      </c>
      <c r="Y23" s="77">
        <v>2.8132999999999999</v>
      </c>
      <c r="Z23" s="77">
        <v>3.0841999999999996</v>
      </c>
      <c r="AA23" s="77">
        <v>3.3925999999999998</v>
      </c>
      <c r="AB23" s="77">
        <v>3.2981000000000003</v>
      </c>
      <c r="AC23" s="77">
        <v>3.0800999999999998</v>
      </c>
      <c r="AD23" s="77">
        <v>2.8212999999999999</v>
      </c>
      <c r="AE23" s="77">
        <v>2.9419</v>
      </c>
      <c r="AF23" s="77">
        <f>SUM(AF24:AF25)</f>
        <v>2.9267000000000003</v>
      </c>
      <c r="AG23" s="77">
        <f>SUM(AG24:AG25)</f>
        <v>3.0154799999999997</v>
      </c>
      <c r="AH23" s="77">
        <f>SUM(AH24:AH25)</f>
        <v>2.4952000000000001</v>
      </c>
      <c r="AI23" s="78">
        <f>SUM(AI24:AI25)</f>
        <v>0</v>
      </c>
    </row>
    <row r="24" spans="1:35" s="6" customFormat="1" ht="15.5">
      <c r="A24" s="81" t="s">
        <v>113</v>
      </c>
      <c r="B24" s="72">
        <v>0</v>
      </c>
      <c r="C24" s="72">
        <v>0</v>
      </c>
      <c r="D24" s="72">
        <v>0</v>
      </c>
      <c r="E24" s="72">
        <v>0</v>
      </c>
      <c r="F24" s="72">
        <v>0</v>
      </c>
      <c r="G24" s="72">
        <v>0</v>
      </c>
      <c r="H24" s="72">
        <v>0</v>
      </c>
      <c r="I24" s="72">
        <v>0</v>
      </c>
      <c r="J24" s="72">
        <v>0</v>
      </c>
      <c r="K24" s="72">
        <v>0</v>
      </c>
      <c r="L24" s="72">
        <v>0</v>
      </c>
      <c r="M24" s="72">
        <v>0</v>
      </c>
      <c r="N24" s="72">
        <v>0</v>
      </c>
      <c r="O24" s="72">
        <v>0</v>
      </c>
      <c r="P24" s="72">
        <v>0</v>
      </c>
      <c r="Q24" s="72">
        <v>0</v>
      </c>
      <c r="R24" s="72">
        <v>0</v>
      </c>
      <c r="S24" s="72">
        <v>0</v>
      </c>
      <c r="T24" s="72">
        <v>1.3099999999999999E-2</v>
      </c>
      <c r="U24" s="72">
        <v>0.58299999999999996</v>
      </c>
      <c r="V24" s="72">
        <v>1.7590999999999999</v>
      </c>
      <c r="W24" s="72">
        <v>1.7090999999999998</v>
      </c>
      <c r="X24" s="72">
        <v>2.0514999999999999</v>
      </c>
      <c r="Y24" s="72">
        <v>2.3741999999999996</v>
      </c>
      <c r="Z24" s="72">
        <v>2.5790999999999999</v>
      </c>
      <c r="AA24" s="72">
        <v>2.84</v>
      </c>
      <c r="AB24" s="72">
        <v>2.7599</v>
      </c>
      <c r="AC24" s="72">
        <v>2.5556000000000001</v>
      </c>
      <c r="AD24" s="72">
        <v>2.2942</v>
      </c>
      <c r="AE24" s="72">
        <v>2.4169999999999998</v>
      </c>
      <c r="AF24" s="72">
        <v>2.4399000000000002</v>
      </c>
      <c r="AG24" s="72">
        <v>2.5301399999999998</v>
      </c>
      <c r="AH24" s="72">
        <v>2.089</v>
      </c>
      <c r="AI24" s="73">
        <v>0</v>
      </c>
    </row>
    <row r="25" spans="1:35" s="6" customFormat="1" ht="15.5">
      <c r="A25" s="81" t="s">
        <v>114</v>
      </c>
      <c r="B25" s="72">
        <v>0</v>
      </c>
      <c r="C25" s="72">
        <v>0</v>
      </c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2">
        <v>0</v>
      </c>
      <c r="M25" s="72">
        <v>0</v>
      </c>
      <c r="N25" s="72">
        <v>0</v>
      </c>
      <c r="O25" s="72">
        <v>0</v>
      </c>
      <c r="P25" s="72">
        <v>0</v>
      </c>
      <c r="Q25" s="72">
        <v>0</v>
      </c>
      <c r="R25" s="72">
        <v>0</v>
      </c>
      <c r="S25" s="72">
        <v>0</v>
      </c>
      <c r="T25" s="72">
        <v>2.9399999999999999E-2</v>
      </c>
      <c r="U25" s="72">
        <v>0.39119999999999999</v>
      </c>
      <c r="V25" s="72">
        <v>0.37360000000000004</v>
      </c>
      <c r="W25" s="72">
        <v>0.16209999999999999</v>
      </c>
      <c r="X25" s="72">
        <v>0.32250000000000001</v>
      </c>
      <c r="Y25" s="72">
        <v>0.43910000000000005</v>
      </c>
      <c r="Z25" s="72">
        <v>0.50509999999999999</v>
      </c>
      <c r="AA25" s="72">
        <v>0.55259999999999998</v>
      </c>
      <c r="AB25" s="72">
        <v>0.53820000000000001</v>
      </c>
      <c r="AC25" s="72">
        <v>0.52449999999999997</v>
      </c>
      <c r="AD25" s="72">
        <v>0.52710000000000001</v>
      </c>
      <c r="AE25" s="72">
        <v>0.52489999999999992</v>
      </c>
      <c r="AF25" s="72">
        <v>0.48680000000000001</v>
      </c>
      <c r="AG25" s="72">
        <v>0.48533999999999999</v>
      </c>
      <c r="AH25" s="72">
        <v>0.40620000000000001</v>
      </c>
      <c r="AI25" s="73">
        <v>0</v>
      </c>
    </row>
    <row r="26" spans="1:35" s="6" customFormat="1" ht="15.5">
      <c r="A26" s="83" t="s">
        <v>115</v>
      </c>
      <c r="B26" s="77">
        <v>0</v>
      </c>
      <c r="C26" s="77">
        <v>3.8649999999999997E-2</v>
      </c>
      <c r="D26" s="77">
        <v>0</v>
      </c>
      <c r="E26" s="77">
        <v>0</v>
      </c>
      <c r="F26" s="77">
        <v>0.10034999999999999</v>
      </c>
      <c r="G26" s="77">
        <v>0.17714999999999997</v>
      </c>
      <c r="H26" s="77">
        <v>0.22995000000000002</v>
      </c>
      <c r="I26" s="77">
        <v>0.27505000000000002</v>
      </c>
      <c r="J26" s="77">
        <v>0.35575000000000001</v>
      </c>
      <c r="K26" s="77">
        <v>0.61795</v>
      </c>
      <c r="L26" s="77">
        <v>0.70429999999999993</v>
      </c>
      <c r="M26" s="77">
        <v>1.0544500000000001</v>
      </c>
      <c r="N26" s="77">
        <v>1.02755</v>
      </c>
      <c r="O26" s="77">
        <v>1.3965500000000002</v>
      </c>
      <c r="P26" s="77">
        <v>2.17035</v>
      </c>
      <c r="Q26" s="77">
        <v>2.3878499999999998</v>
      </c>
      <c r="R26" s="77">
        <v>2.1311499999999999</v>
      </c>
      <c r="S26" s="77">
        <v>2.0246</v>
      </c>
      <c r="T26" s="77">
        <v>2.06955</v>
      </c>
      <c r="U26" s="77">
        <v>2.3789199999999995</v>
      </c>
      <c r="V26" s="77">
        <v>3.25088</v>
      </c>
      <c r="W26" s="77">
        <v>4.2243599999999999</v>
      </c>
      <c r="X26" s="77">
        <v>5.1926000000000005</v>
      </c>
      <c r="Y26" s="77">
        <v>7.4708000000000006</v>
      </c>
      <c r="Z26" s="77">
        <v>8.8230000000000004</v>
      </c>
      <c r="AA26" s="77">
        <v>9.5676000000000005</v>
      </c>
      <c r="AB26" s="77">
        <v>9.6938999999999993</v>
      </c>
      <c r="AC26" s="77">
        <v>9.9785000000000004</v>
      </c>
      <c r="AD26" s="77">
        <v>10.128500000000001</v>
      </c>
      <c r="AE26" s="77">
        <v>10.538699999999999</v>
      </c>
      <c r="AF26" s="77">
        <f>SUM(AF27,AF30,AF35)</f>
        <v>10.735200000000001</v>
      </c>
      <c r="AG26" s="77">
        <f>SUM(AG27,AG30,AG35)</f>
        <v>10.0671</v>
      </c>
      <c r="AH26" s="77">
        <f>SUM(AH27,AH30,AH35)</f>
        <v>9.4472999999999985</v>
      </c>
      <c r="AI26" s="78">
        <f>SUM(AI27,AI30,AI35)</f>
        <v>0</v>
      </c>
    </row>
    <row r="27" spans="1:35" s="6" customFormat="1" ht="15.5">
      <c r="A27" s="79" t="s">
        <v>104</v>
      </c>
      <c r="B27" s="77">
        <v>0</v>
      </c>
      <c r="C27" s="77">
        <v>3.6449999999999996E-2</v>
      </c>
      <c r="D27" s="77">
        <v>0</v>
      </c>
      <c r="E27" s="77">
        <v>0</v>
      </c>
      <c r="F27" s="77">
        <v>8.5750000000000007E-2</v>
      </c>
      <c r="G27" s="77">
        <v>0.10975</v>
      </c>
      <c r="H27" s="77">
        <v>0.14895000000000003</v>
      </c>
      <c r="I27" s="77">
        <v>0.19855</v>
      </c>
      <c r="J27" s="77">
        <v>0.31455</v>
      </c>
      <c r="K27" s="77">
        <v>0.57645000000000002</v>
      </c>
      <c r="L27" s="77">
        <v>0.6623</v>
      </c>
      <c r="M27" s="77">
        <v>0.96514999999999995</v>
      </c>
      <c r="N27" s="77">
        <v>0.86875000000000002</v>
      </c>
      <c r="O27" s="77">
        <v>1.21445</v>
      </c>
      <c r="P27" s="77">
        <v>1.96485</v>
      </c>
      <c r="Q27" s="77">
        <v>2.1569499999999997</v>
      </c>
      <c r="R27" s="77">
        <v>1.8893499999999999</v>
      </c>
      <c r="S27" s="77">
        <v>1.7367999999999999</v>
      </c>
      <c r="T27" s="77">
        <v>1.73875</v>
      </c>
      <c r="U27" s="77">
        <v>1.53989</v>
      </c>
      <c r="V27" s="77">
        <v>1.70224</v>
      </c>
      <c r="W27" s="77">
        <v>1.8618400000000002</v>
      </c>
      <c r="X27" s="77">
        <v>1.9858000000000002</v>
      </c>
      <c r="Y27" s="77">
        <v>2.5135000000000001</v>
      </c>
      <c r="Z27" s="77">
        <v>2.9054000000000002</v>
      </c>
      <c r="AA27" s="77">
        <v>2.9935999999999998</v>
      </c>
      <c r="AB27" s="77">
        <v>3.0966000000000005</v>
      </c>
      <c r="AC27" s="77">
        <v>3.2570000000000001</v>
      </c>
      <c r="AD27" s="77">
        <v>3.2553000000000001</v>
      </c>
      <c r="AE27" s="77">
        <v>3.3896999999999999</v>
      </c>
      <c r="AF27" s="77">
        <f>SUM(AF28:AF29)</f>
        <v>3.5551999999999997</v>
      </c>
      <c r="AG27" s="77">
        <f>SUM(AG28:AG29)</f>
        <v>3.3582000000000005</v>
      </c>
      <c r="AH27" s="77">
        <f>SUM(AH28:AH29)</f>
        <v>3.4132999999999996</v>
      </c>
      <c r="AI27" s="78">
        <f>SUM(AI28:AI29)</f>
        <v>0</v>
      </c>
    </row>
    <row r="28" spans="1:35" s="6" customFormat="1" ht="15.5">
      <c r="A28" s="80" t="s">
        <v>116</v>
      </c>
      <c r="B28" s="72">
        <v>0</v>
      </c>
      <c r="C28" s="72">
        <v>3.415E-2</v>
      </c>
      <c r="D28" s="72">
        <v>0</v>
      </c>
      <c r="E28" s="72">
        <v>0</v>
      </c>
      <c r="F28" s="72">
        <v>2.7649999999999997E-2</v>
      </c>
      <c r="G28" s="72">
        <v>7.1500000000000001E-3</v>
      </c>
      <c r="H28" s="72">
        <v>8.5500000000000003E-3</v>
      </c>
      <c r="I28" s="72">
        <v>1.7749999999999998E-2</v>
      </c>
      <c r="J28" s="72">
        <v>0.10245</v>
      </c>
      <c r="K28" s="72">
        <v>0.20895</v>
      </c>
      <c r="L28" s="72">
        <v>0.26850000000000002</v>
      </c>
      <c r="M28" s="72">
        <v>0.47275</v>
      </c>
      <c r="N28" s="72">
        <v>0.50285000000000002</v>
      </c>
      <c r="O28" s="72">
        <v>0.60994999999999999</v>
      </c>
      <c r="P28" s="72">
        <v>0.77704999999999991</v>
      </c>
      <c r="Q28" s="72">
        <v>0.89424999999999999</v>
      </c>
      <c r="R28" s="72">
        <v>0.91064999999999996</v>
      </c>
      <c r="S28" s="72">
        <v>0.92149999999999999</v>
      </c>
      <c r="T28" s="72">
        <v>0.92135</v>
      </c>
      <c r="U28" s="72">
        <v>0.81647999999999998</v>
      </c>
      <c r="V28" s="72">
        <v>0.98574000000000006</v>
      </c>
      <c r="W28" s="72">
        <v>1.01712</v>
      </c>
      <c r="X28" s="72">
        <v>0.96160000000000001</v>
      </c>
      <c r="Y28" s="72">
        <v>0.98180000000000001</v>
      </c>
      <c r="Z28" s="72">
        <v>1.1662000000000001</v>
      </c>
      <c r="AA28" s="72">
        <v>1.2081</v>
      </c>
      <c r="AB28" s="72">
        <v>1.2309000000000001</v>
      </c>
      <c r="AC28" s="72">
        <v>1.2602</v>
      </c>
      <c r="AD28" s="72">
        <v>1.2625</v>
      </c>
      <c r="AE28" s="72">
        <v>1.3222</v>
      </c>
      <c r="AF28" s="72">
        <v>1.3115999999999999</v>
      </c>
      <c r="AG28" s="72">
        <v>1.2139000000000002</v>
      </c>
      <c r="AH28" s="72">
        <v>1.3210999999999999</v>
      </c>
      <c r="AI28" s="73">
        <v>0</v>
      </c>
    </row>
    <row r="29" spans="1:35" s="6" customFormat="1" ht="15.5">
      <c r="A29" s="81" t="s">
        <v>106</v>
      </c>
      <c r="B29" s="72">
        <v>0</v>
      </c>
      <c r="C29" s="72">
        <v>2.3E-3</v>
      </c>
      <c r="D29" s="72">
        <v>0</v>
      </c>
      <c r="E29" s="72">
        <v>0</v>
      </c>
      <c r="F29" s="72">
        <v>5.8099999999999999E-2</v>
      </c>
      <c r="G29" s="72">
        <v>0.1026</v>
      </c>
      <c r="H29" s="72">
        <v>0.1404</v>
      </c>
      <c r="I29" s="72">
        <v>0.18080000000000002</v>
      </c>
      <c r="J29" s="72">
        <v>0.21209999999999998</v>
      </c>
      <c r="K29" s="72">
        <v>0.36749999999999999</v>
      </c>
      <c r="L29" s="72">
        <v>0.39380000000000004</v>
      </c>
      <c r="M29" s="72">
        <v>0.4924</v>
      </c>
      <c r="N29" s="72">
        <v>0.3659</v>
      </c>
      <c r="O29" s="72">
        <v>0.60450000000000004</v>
      </c>
      <c r="P29" s="72">
        <v>1.1878</v>
      </c>
      <c r="Q29" s="72">
        <v>1.2627000000000002</v>
      </c>
      <c r="R29" s="72">
        <v>0.97870000000000001</v>
      </c>
      <c r="S29" s="72">
        <v>0.81529999999999991</v>
      </c>
      <c r="T29" s="72">
        <v>0.81740000000000002</v>
      </c>
      <c r="U29" s="72">
        <v>0.72341</v>
      </c>
      <c r="V29" s="72">
        <v>0.71650000000000003</v>
      </c>
      <c r="W29" s="72">
        <v>0.84472000000000003</v>
      </c>
      <c r="X29" s="72">
        <v>1.0242</v>
      </c>
      <c r="Y29" s="72">
        <v>1.5317000000000001</v>
      </c>
      <c r="Z29" s="72">
        <v>1.7392000000000001</v>
      </c>
      <c r="AA29" s="72">
        <v>1.7855000000000001</v>
      </c>
      <c r="AB29" s="72">
        <v>1.8657000000000001</v>
      </c>
      <c r="AC29" s="72">
        <v>1.9967999999999999</v>
      </c>
      <c r="AD29" s="72">
        <v>1.9927999999999999</v>
      </c>
      <c r="AE29" s="72">
        <v>2.0674999999999999</v>
      </c>
      <c r="AF29" s="72">
        <v>2.2435999999999998</v>
      </c>
      <c r="AG29" s="72">
        <v>2.1443000000000003</v>
      </c>
      <c r="AH29" s="72">
        <v>2.0921999999999996</v>
      </c>
      <c r="AI29" s="73">
        <v>0</v>
      </c>
    </row>
    <row r="30" spans="1:35" s="6" customFormat="1" ht="15.5">
      <c r="A30" s="79" t="s">
        <v>107</v>
      </c>
      <c r="B30" s="77">
        <v>0</v>
      </c>
      <c r="C30" s="77">
        <v>2.2000000000000001E-3</v>
      </c>
      <c r="D30" s="77">
        <v>0</v>
      </c>
      <c r="E30" s="77">
        <v>0</v>
      </c>
      <c r="F30" s="77">
        <v>1.46E-2</v>
      </c>
      <c r="G30" s="77">
        <v>6.7399999999999988E-2</v>
      </c>
      <c r="H30" s="77">
        <v>8.1000000000000003E-2</v>
      </c>
      <c r="I30" s="77">
        <v>7.6500000000000012E-2</v>
      </c>
      <c r="J30" s="77">
        <v>4.1200000000000001E-2</v>
      </c>
      <c r="K30" s="77">
        <v>4.1500000000000002E-2</v>
      </c>
      <c r="L30" s="77">
        <v>4.200000000000001E-2</v>
      </c>
      <c r="M30" s="77">
        <v>8.929999999999999E-2</v>
      </c>
      <c r="N30" s="77">
        <v>0.15880000000000002</v>
      </c>
      <c r="O30" s="77">
        <v>0.18210000000000001</v>
      </c>
      <c r="P30" s="77">
        <v>0.20549999999999999</v>
      </c>
      <c r="Q30" s="77">
        <v>0.23089999999999999</v>
      </c>
      <c r="R30" s="77">
        <v>0.24179999999999999</v>
      </c>
      <c r="S30" s="77">
        <v>0.2878</v>
      </c>
      <c r="T30" s="77">
        <v>0.30869999999999997</v>
      </c>
      <c r="U30" s="77">
        <v>0.36540999999999996</v>
      </c>
      <c r="V30" s="77">
        <v>0.60292000000000001</v>
      </c>
      <c r="W30" s="77">
        <v>1.5361999999999998</v>
      </c>
      <c r="X30" s="77">
        <v>2.4591999999999996</v>
      </c>
      <c r="Y30" s="77">
        <v>4.0128000000000004</v>
      </c>
      <c r="Z30" s="77">
        <v>4.6606999999999994</v>
      </c>
      <c r="AA30" s="77">
        <v>5.0728999999999997</v>
      </c>
      <c r="AB30" s="77">
        <v>5.1853999999999996</v>
      </c>
      <c r="AC30" s="77">
        <v>5.3380000000000001</v>
      </c>
      <c r="AD30" s="77">
        <v>5.4038000000000004</v>
      </c>
      <c r="AE30" s="77">
        <v>5.4138999999999999</v>
      </c>
      <c r="AF30" s="77">
        <f>SUM(AF31:AF34)</f>
        <v>5.4393000000000002</v>
      </c>
      <c r="AG30" s="77">
        <f>SUM(AG31:AG34)</f>
        <v>5.6156000000000006</v>
      </c>
      <c r="AH30" s="77">
        <f>SUM(AH31:AH34)</f>
        <v>5.4409999999999998</v>
      </c>
      <c r="AI30" s="78">
        <f>SUM(AI31:AI34)</f>
        <v>0</v>
      </c>
    </row>
    <row r="31" spans="1:35" s="6" customFormat="1" ht="15.5">
      <c r="A31" s="81" t="s">
        <v>108</v>
      </c>
      <c r="B31" s="72">
        <v>0</v>
      </c>
      <c r="C31" s="72">
        <v>0</v>
      </c>
      <c r="D31" s="72">
        <v>0</v>
      </c>
      <c r="E31" s="72">
        <v>0</v>
      </c>
      <c r="F31" s="72">
        <v>3.3999999999999998E-3</v>
      </c>
      <c r="G31" s="72">
        <v>5.3800000000000001E-2</v>
      </c>
      <c r="H31" s="72">
        <v>6.7900000000000002E-2</v>
      </c>
      <c r="I31" s="72">
        <v>6.4500000000000002E-2</v>
      </c>
      <c r="J31" s="72">
        <v>2.6800000000000001E-2</v>
      </c>
      <c r="K31" s="72">
        <v>2.6800000000000001E-2</v>
      </c>
      <c r="L31" s="72">
        <v>2.7800000000000002E-2</v>
      </c>
      <c r="M31" s="72">
        <v>7.0800000000000002E-2</v>
      </c>
      <c r="N31" s="72">
        <v>4.2799999999999998E-2</v>
      </c>
      <c r="O31" s="72">
        <v>6.7299999999999999E-2</v>
      </c>
      <c r="P31" s="72">
        <v>8.2400000000000001E-2</v>
      </c>
      <c r="Q31" s="72">
        <v>0.1008</v>
      </c>
      <c r="R31" s="72">
        <v>0.1149</v>
      </c>
      <c r="S31" s="72">
        <v>0.13390000000000002</v>
      </c>
      <c r="T31" s="72">
        <v>0.15309999999999999</v>
      </c>
      <c r="U31" s="72">
        <v>0.19515000000000002</v>
      </c>
      <c r="V31" s="72">
        <v>0.21739</v>
      </c>
      <c r="W31" s="72">
        <v>0.25459999999999999</v>
      </c>
      <c r="X31" s="72">
        <v>0.27650000000000002</v>
      </c>
      <c r="Y31" s="72">
        <v>0.34699999999999998</v>
      </c>
      <c r="Z31" s="72">
        <v>0.40820000000000001</v>
      </c>
      <c r="AA31" s="72">
        <v>0.46989999999999998</v>
      </c>
      <c r="AB31" s="72">
        <v>0.48360000000000003</v>
      </c>
      <c r="AC31" s="72">
        <v>0.54120000000000001</v>
      </c>
      <c r="AD31" s="72">
        <v>0.54400000000000004</v>
      </c>
      <c r="AE31" s="72">
        <v>0.52649999999999997</v>
      </c>
      <c r="AF31" s="72">
        <v>0.47870000000000001</v>
      </c>
      <c r="AG31" s="72">
        <v>0.441</v>
      </c>
      <c r="AH31" s="72">
        <v>0.37769999999999998</v>
      </c>
      <c r="AI31" s="73">
        <v>0</v>
      </c>
    </row>
    <row r="32" spans="1:35" s="6" customFormat="1" ht="15.5">
      <c r="A32" s="81" t="s">
        <v>109</v>
      </c>
      <c r="B32" s="72">
        <v>0</v>
      </c>
      <c r="C32" s="72">
        <v>8.9999999999999998E-4</v>
      </c>
      <c r="D32" s="72">
        <v>0</v>
      </c>
      <c r="E32" s="72">
        <v>0</v>
      </c>
      <c r="F32" s="72">
        <v>2.3999999999999998E-3</v>
      </c>
      <c r="G32" s="72">
        <v>2.8999999999999998E-3</v>
      </c>
      <c r="H32" s="72">
        <v>3.0999999999999999E-3</v>
      </c>
      <c r="I32" s="72">
        <v>2.7000000000000001E-3</v>
      </c>
      <c r="J32" s="72">
        <v>4.2000000000000006E-3</v>
      </c>
      <c r="K32" s="72">
        <v>5.7999999999999996E-3</v>
      </c>
      <c r="L32" s="72">
        <v>5.7999999999999996E-3</v>
      </c>
      <c r="M32" s="72">
        <v>4.4999999999999997E-3</v>
      </c>
      <c r="N32" s="72">
        <v>2.8E-3</v>
      </c>
      <c r="O32" s="72">
        <v>2.7000000000000001E-3</v>
      </c>
      <c r="P32" s="72">
        <v>1.1999999999999999E-3</v>
      </c>
      <c r="Q32" s="72">
        <v>3.2000000000000002E-3</v>
      </c>
      <c r="R32" s="72">
        <v>3.3E-3</v>
      </c>
      <c r="S32" s="72">
        <v>8.9999999999999993E-3</v>
      </c>
      <c r="T32" s="72">
        <v>1.24E-2</v>
      </c>
      <c r="U32" s="72">
        <v>1.6760000000000001E-2</v>
      </c>
      <c r="V32" s="72">
        <v>1.6590000000000001E-2</v>
      </c>
      <c r="W32" s="72">
        <v>4.3200000000000002E-2</v>
      </c>
      <c r="X32" s="72">
        <v>6.83E-2</v>
      </c>
      <c r="Y32" s="72">
        <v>9.5599999999999991E-2</v>
      </c>
      <c r="Z32" s="72">
        <v>0.10340000000000001</v>
      </c>
      <c r="AA32" s="72">
        <v>0.107</v>
      </c>
      <c r="AB32" s="72">
        <v>0.10829999999999999</v>
      </c>
      <c r="AC32" s="72">
        <v>0.1187</v>
      </c>
      <c r="AD32" s="72">
        <v>0.1087</v>
      </c>
      <c r="AE32" s="72">
        <v>0.1158</v>
      </c>
      <c r="AF32" s="72">
        <v>0.1167</v>
      </c>
      <c r="AG32" s="72">
        <v>0.107</v>
      </c>
      <c r="AH32" s="72">
        <v>9.9500000000000005E-2</v>
      </c>
      <c r="AI32" s="73">
        <v>0</v>
      </c>
    </row>
    <row r="33" spans="1:35" s="6" customFormat="1" ht="15.5">
      <c r="A33" s="81" t="s">
        <v>110</v>
      </c>
      <c r="B33" s="72">
        <v>0</v>
      </c>
      <c r="C33" s="72">
        <v>1.2999999999999999E-3</v>
      </c>
      <c r="D33" s="72">
        <v>0</v>
      </c>
      <c r="E33" s="72">
        <v>0</v>
      </c>
      <c r="F33" s="72">
        <v>6.3E-3</v>
      </c>
      <c r="G33" s="72">
        <v>8.0999999999999996E-3</v>
      </c>
      <c r="H33" s="72">
        <v>7.6E-3</v>
      </c>
      <c r="I33" s="72">
        <v>6.9000000000000008E-3</v>
      </c>
      <c r="J33" s="72">
        <v>5.7000000000000002E-3</v>
      </c>
      <c r="K33" s="72">
        <v>5.5999999999999999E-3</v>
      </c>
      <c r="L33" s="72">
        <v>4.7000000000000002E-3</v>
      </c>
      <c r="M33" s="72">
        <v>8.6999999999999994E-3</v>
      </c>
      <c r="N33" s="72">
        <v>1.1300000000000001E-2</v>
      </c>
      <c r="O33" s="72">
        <v>9.6999999999999986E-3</v>
      </c>
      <c r="P33" s="72">
        <v>1.2199999999999999E-2</v>
      </c>
      <c r="Q33" s="72">
        <v>1.6899999999999998E-2</v>
      </c>
      <c r="R33" s="72">
        <v>2.8500000000000001E-2</v>
      </c>
      <c r="S33" s="72">
        <v>3.2399999999999998E-2</v>
      </c>
      <c r="T33" s="72">
        <v>2.5499999999999998E-2</v>
      </c>
      <c r="U33" s="72">
        <v>4.41E-2</v>
      </c>
      <c r="V33" s="72">
        <v>0.12068999999999999</v>
      </c>
      <c r="W33" s="72">
        <v>0.22775000000000001</v>
      </c>
      <c r="X33" s="72">
        <v>0.37119999999999997</v>
      </c>
      <c r="Y33" s="72">
        <v>0.4849</v>
      </c>
      <c r="Z33" s="72">
        <v>0.59260000000000002</v>
      </c>
      <c r="AA33" s="72">
        <v>0.67770000000000008</v>
      </c>
      <c r="AB33" s="72">
        <v>0.75320000000000009</v>
      </c>
      <c r="AC33" s="72">
        <v>0.7853</v>
      </c>
      <c r="AD33" s="72">
        <v>0.81729999999999992</v>
      </c>
      <c r="AE33" s="72">
        <v>0.83140000000000003</v>
      </c>
      <c r="AF33" s="72">
        <v>0.86350000000000005</v>
      </c>
      <c r="AG33" s="72">
        <v>0.90189999999999992</v>
      </c>
      <c r="AH33" s="72">
        <v>0.9012</v>
      </c>
      <c r="AI33" s="73">
        <v>0</v>
      </c>
    </row>
    <row r="34" spans="1:35" s="6" customFormat="1" ht="15.5">
      <c r="A34" s="81" t="s">
        <v>111</v>
      </c>
      <c r="B34" s="72">
        <v>0</v>
      </c>
      <c r="C34" s="72">
        <v>0</v>
      </c>
      <c r="D34" s="72">
        <v>0</v>
      </c>
      <c r="E34" s="72">
        <v>0</v>
      </c>
      <c r="F34" s="72">
        <v>2.5000000000000001E-3</v>
      </c>
      <c r="G34" s="72">
        <v>2.5999999999999999E-3</v>
      </c>
      <c r="H34" s="72">
        <v>2.3999999999999998E-3</v>
      </c>
      <c r="I34" s="72">
        <v>2.3999999999999998E-3</v>
      </c>
      <c r="J34" s="72">
        <v>4.4999999999999997E-3</v>
      </c>
      <c r="K34" s="72">
        <v>3.3E-3</v>
      </c>
      <c r="L34" s="72">
        <v>3.7000000000000002E-3</v>
      </c>
      <c r="M34" s="72">
        <v>5.3E-3</v>
      </c>
      <c r="N34" s="72">
        <v>0.1019</v>
      </c>
      <c r="O34" s="72">
        <v>0.1024</v>
      </c>
      <c r="P34" s="72">
        <v>0.10970000000000001</v>
      </c>
      <c r="Q34" s="72">
        <v>0.11</v>
      </c>
      <c r="R34" s="72">
        <v>9.509999999999999E-2</v>
      </c>
      <c r="S34" s="72">
        <v>0.1125</v>
      </c>
      <c r="T34" s="72">
        <v>0.1177</v>
      </c>
      <c r="U34" s="72">
        <v>0.10940000000000001</v>
      </c>
      <c r="V34" s="72">
        <v>0.24825</v>
      </c>
      <c r="W34" s="72">
        <v>1.01065</v>
      </c>
      <c r="X34" s="72">
        <v>1.7432000000000001</v>
      </c>
      <c r="Y34" s="72">
        <v>3.0853000000000002</v>
      </c>
      <c r="Z34" s="72">
        <v>3.5565000000000002</v>
      </c>
      <c r="AA34" s="72">
        <v>3.8183000000000002</v>
      </c>
      <c r="AB34" s="72">
        <v>3.8403</v>
      </c>
      <c r="AC34" s="72">
        <v>3.8928000000000003</v>
      </c>
      <c r="AD34" s="72">
        <v>3.9338000000000002</v>
      </c>
      <c r="AE34" s="72">
        <v>3.9401999999999999</v>
      </c>
      <c r="AF34" s="72">
        <v>3.9803999999999999</v>
      </c>
      <c r="AG34" s="72">
        <v>4.1657000000000002</v>
      </c>
      <c r="AH34" s="72">
        <v>4.0625999999999998</v>
      </c>
      <c r="AI34" s="73">
        <v>0</v>
      </c>
    </row>
    <row r="35" spans="1:35" s="6" customFormat="1" ht="15.5">
      <c r="A35" s="79" t="s">
        <v>112</v>
      </c>
      <c r="B35" s="77">
        <v>0</v>
      </c>
      <c r="C35" s="77">
        <v>0</v>
      </c>
      <c r="D35" s="77">
        <v>0</v>
      </c>
      <c r="E35" s="77">
        <v>0</v>
      </c>
      <c r="F35" s="77">
        <v>0</v>
      </c>
      <c r="G35" s="77">
        <v>0</v>
      </c>
      <c r="H35" s="77">
        <v>0</v>
      </c>
      <c r="I35" s="77">
        <v>0</v>
      </c>
      <c r="J35" s="77">
        <v>0</v>
      </c>
      <c r="K35" s="77">
        <v>0</v>
      </c>
      <c r="L35" s="77">
        <v>0</v>
      </c>
      <c r="M35" s="77">
        <v>0</v>
      </c>
      <c r="N35" s="77">
        <v>0</v>
      </c>
      <c r="O35" s="77">
        <v>0</v>
      </c>
      <c r="P35" s="77">
        <v>0</v>
      </c>
      <c r="Q35" s="77">
        <v>0</v>
      </c>
      <c r="R35" s="77">
        <v>0</v>
      </c>
      <c r="S35" s="77">
        <v>0</v>
      </c>
      <c r="T35" s="77">
        <v>2.2100000000000002E-2</v>
      </c>
      <c r="U35" s="77">
        <v>0.47361999999999999</v>
      </c>
      <c r="V35" s="77">
        <v>0.94572000000000001</v>
      </c>
      <c r="W35" s="77">
        <v>0.82632000000000005</v>
      </c>
      <c r="X35" s="77">
        <v>0.74760000000000004</v>
      </c>
      <c r="Y35" s="77">
        <v>0.94450000000000001</v>
      </c>
      <c r="Z35" s="77">
        <v>1.2569000000000001</v>
      </c>
      <c r="AA35" s="77">
        <v>1.5010999999999999</v>
      </c>
      <c r="AB35" s="77">
        <v>1.4119000000000002</v>
      </c>
      <c r="AC35" s="77">
        <v>1.3835</v>
      </c>
      <c r="AD35" s="77">
        <v>1.4694</v>
      </c>
      <c r="AE35" s="77">
        <v>1.7351000000000001</v>
      </c>
      <c r="AF35" s="77">
        <f>SUM(AF36:AF37)</f>
        <v>1.7406999999999999</v>
      </c>
      <c r="AG35" s="77">
        <f>SUM(AG36:AG37)</f>
        <v>1.0932999999999999</v>
      </c>
      <c r="AH35" s="77">
        <f>SUM(AH36:AH37)</f>
        <v>0.59299999999999997</v>
      </c>
      <c r="AI35" s="78">
        <f>SUM(AI36:AI37)</f>
        <v>0</v>
      </c>
    </row>
    <row r="36" spans="1:35" s="6" customFormat="1" ht="15.5">
      <c r="A36" s="81" t="s">
        <v>113</v>
      </c>
      <c r="B36" s="72">
        <v>0</v>
      </c>
      <c r="C36" s="72">
        <v>0</v>
      </c>
      <c r="D36" s="72">
        <v>0</v>
      </c>
      <c r="E36" s="72">
        <v>0</v>
      </c>
      <c r="F36" s="72">
        <v>0</v>
      </c>
      <c r="G36" s="72">
        <v>0</v>
      </c>
      <c r="H36" s="72">
        <v>0</v>
      </c>
      <c r="I36" s="72">
        <v>0</v>
      </c>
      <c r="J36" s="72">
        <v>0</v>
      </c>
      <c r="K36" s="72">
        <v>0</v>
      </c>
      <c r="L36" s="72">
        <v>0</v>
      </c>
      <c r="M36" s="72">
        <v>0</v>
      </c>
      <c r="N36" s="72">
        <v>0</v>
      </c>
      <c r="O36" s="72">
        <v>0</v>
      </c>
      <c r="P36" s="72">
        <v>0</v>
      </c>
      <c r="Q36" s="72">
        <v>0</v>
      </c>
      <c r="R36" s="72">
        <v>0</v>
      </c>
      <c r="S36" s="72">
        <v>0</v>
      </c>
      <c r="T36" s="72">
        <v>1.7000000000000001E-2</v>
      </c>
      <c r="U36" s="72">
        <v>0.46655999999999997</v>
      </c>
      <c r="V36" s="72">
        <v>0.92250999999999994</v>
      </c>
      <c r="W36" s="72">
        <v>0.82211999999999996</v>
      </c>
      <c r="X36" s="72">
        <v>0.70450000000000002</v>
      </c>
      <c r="Y36" s="72">
        <v>0.87279999999999991</v>
      </c>
      <c r="Z36" s="72">
        <v>1.1429</v>
      </c>
      <c r="AA36" s="72">
        <v>1.3497999999999999</v>
      </c>
      <c r="AB36" s="72">
        <v>1.1719999999999999</v>
      </c>
      <c r="AC36" s="72">
        <v>1.1445999999999998</v>
      </c>
      <c r="AD36" s="72">
        <v>1.2095</v>
      </c>
      <c r="AE36" s="72">
        <v>1.4979</v>
      </c>
      <c r="AF36" s="72">
        <v>1.4918</v>
      </c>
      <c r="AG36" s="72">
        <v>0.93929999999999991</v>
      </c>
      <c r="AH36" s="72">
        <v>0.52079999999999993</v>
      </c>
      <c r="AI36" s="73">
        <v>0</v>
      </c>
    </row>
    <row r="37" spans="1:35" s="6" customFormat="1" ht="15.5">
      <c r="A37" s="81" t="s">
        <v>114</v>
      </c>
      <c r="B37" s="72">
        <v>0</v>
      </c>
      <c r="C37" s="72">
        <v>0</v>
      </c>
      <c r="D37" s="72">
        <v>0</v>
      </c>
      <c r="E37" s="72">
        <v>0</v>
      </c>
      <c r="F37" s="72">
        <v>0</v>
      </c>
      <c r="G37" s="72">
        <v>0</v>
      </c>
      <c r="H37" s="72">
        <v>0</v>
      </c>
      <c r="I37" s="72">
        <v>0</v>
      </c>
      <c r="J37" s="72">
        <v>0</v>
      </c>
      <c r="K37" s="72">
        <v>0</v>
      </c>
      <c r="L37" s="72">
        <v>0</v>
      </c>
      <c r="M37" s="72">
        <v>0</v>
      </c>
      <c r="N37" s="72">
        <v>0</v>
      </c>
      <c r="O37" s="72">
        <v>0</v>
      </c>
      <c r="P37" s="72">
        <v>0</v>
      </c>
      <c r="Q37" s="72">
        <v>0</v>
      </c>
      <c r="R37" s="72">
        <v>0</v>
      </c>
      <c r="S37" s="72">
        <v>0</v>
      </c>
      <c r="T37" s="72">
        <v>5.0999999999999995E-3</v>
      </c>
      <c r="U37" s="72">
        <v>7.0599999999999994E-3</v>
      </c>
      <c r="V37" s="72">
        <v>2.3210000000000001E-2</v>
      </c>
      <c r="W37" s="72">
        <v>4.2000000000000006E-3</v>
      </c>
      <c r="X37" s="72">
        <v>4.3099999999999999E-2</v>
      </c>
      <c r="Y37" s="72">
        <v>7.17E-2</v>
      </c>
      <c r="Z37" s="72">
        <v>0.114</v>
      </c>
      <c r="AA37" s="72">
        <v>0.15130000000000002</v>
      </c>
      <c r="AB37" s="72">
        <v>0.2399</v>
      </c>
      <c r="AC37" s="72">
        <v>0.2389</v>
      </c>
      <c r="AD37" s="72">
        <v>0.25989999999999996</v>
      </c>
      <c r="AE37" s="72">
        <v>0.23719999999999999</v>
      </c>
      <c r="AF37" s="72">
        <v>0.24890000000000001</v>
      </c>
      <c r="AG37" s="72">
        <v>0.154</v>
      </c>
      <c r="AH37" s="72">
        <v>7.22E-2</v>
      </c>
      <c r="AI37" s="73">
        <v>0</v>
      </c>
    </row>
    <row r="38" spans="1:35" s="6" customFormat="1" ht="15.5">
      <c r="A38" s="62" t="s">
        <v>117</v>
      </c>
      <c r="B38" s="69">
        <v>0</v>
      </c>
      <c r="C38" s="69">
        <v>0</v>
      </c>
      <c r="D38" s="69">
        <v>0</v>
      </c>
      <c r="E38" s="69">
        <v>0</v>
      </c>
      <c r="F38" s="69">
        <v>0</v>
      </c>
      <c r="G38" s="69">
        <v>0</v>
      </c>
      <c r="H38" s="69">
        <v>0</v>
      </c>
      <c r="I38" s="69">
        <v>0</v>
      </c>
      <c r="J38" s="69">
        <v>0</v>
      </c>
      <c r="K38" s="69">
        <v>0</v>
      </c>
      <c r="L38" s="69">
        <v>0</v>
      </c>
      <c r="M38" s="69">
        <v>0</v>
      </c>
      <c r="N38" s="69">
        <v>0</v>
      </c>
      <c r="O38" s="69">
        <v>0</v>
      </c>
      <c r="P38" s="69">
        <v>0</v>
      </c>
      <c r="Q38" s="69">
        <v>0</v>
      </c>
      <c r="R38" s="69">
        <v>0</v>
      </c>
      <c r="S38" s="69">
        <v>0</v>
      </c>
      <c r="T38" s="69">
        <v>0</v>
      </c>
      <c r="U38" s="69">
        <v>0</v>
      </c>
      <c r="V38" s="69">
        <v>0</v>
      </c>
      <c r="W38" s="69">
        <v>0</v>
      </c>
      <c r="X38" s="69">
        <v>0</v>
      </c>
      <c r="Y38" s="69">
        <v>0</v>
      </c>
      <c r="Z38" s="69">
        <v>0</v>
      </c>
      <c r="AA38" s="69">
        <v>0</v>
      </c>
      <c r="AB38" s="69">
        <v>0</v>
      </c>
      <c r="AC38" s="69">
        <v>1.6399999999999998E-2</v>
      </c>
      <c r="AD38" s="69">
        <v>0.05</v>
      </c>
      <c r="AE38" s="69">
        <v>0</v>
      </c>
      <c r="AF38" s="69">
        <v>0</v>
      </c>
      <c r="AG38" s="69">
        <v>0</v>
      </c>
      <c r="AH38" s="69">
        <v>0</v>
      </c>
      <c r="AI38" s="74">
        <v>0</v>
      </c>
    </row>
    <row r="39" spans="1:35" s="6" customFormat="1" ht="15.5">
      <c r="A39" s="62" t="s">
        <v>118</v>
      </c>
      <c r="B39" s="69">
        <v>34.905500000000004</v>
      </c>
      <c r="C39" s="69">
        <v>45.531300000000002</v>
      </c>
      <c r="D39" s="69">
        <v>45.762</v>
      </c>
      <c r="E39" s="69">
        <v>45.210999999999999</v>
      </c>
      <c r="F39" s="69">
        <v>48.283050000000003</v>
      </c>
      <c r="G39" s="69">
        <v>41.542200000000001</v>
      </c>
      <c r="H39" s="69">
        <v>46.328799999999994</v>
      </c>
      <c r="I39" s="69">
        <v>46.331950000000006</v>
      </c>
      <c r="J39" s="69">
        <v>46.671500000000002</v>
      </c>
      <c r="K39" s="69">
        <v>51.676000000000002</v>
      </c>
      <c r="L39" s="69">
        <v>50.990850000000002</v>
      </c>
      <c r="M39" s="69">
        <v>54.472549999999998</v>
      </c>
      <c r="N39" s="69">
        <v>48.315350000000009</v>
      </c>
      <c r="O39" s="69">
        <v>47.078950000000006</v>
      </c>
      <c r="P39" s="69">
        <v>54.149500000000003</v>
      </c>
      <c r="Q39" s="69">
        <v>48.610649999999993</v>
      </c>
      <c r="R39" s="69">
        <v>50.813800000000001</v>
      </c>
      <c r="S39" s="69">
        <v>47.898949999999999</v>
      </c>
      <c r="T39" s="69">
        <v>58.163950000000007</v>
      </c>
      <c r="U39" s="69">
        <v>69.255420000000001</v>
      </c>
      <c r="V39" s="69">
        <v>76.964370000000002</v>
      </c>
      <c r="W39" s="69">
        <v>82.961460000000002</v>
      </c>
      <c r="X39" s="69">
        <v>92.222399999999993</v>
      </c>
      <c r="Y39" s="69">
        <v>112.00839999999999</v>
      </c>
      <c r="Z39" s="69">
        <v>120.679</v>
      </c>
      <c r="AA39" s="69">
        <v>108.9041</v>
      </c>
      <c r="AB39" s="69">
        <v>108.02200000000001</v>
      </c>
      <c r="AC39" s="69">
        <v>103.91409999999999</v>
      </c>
      <c r="AD39" s="69">
        <v>114.46473999999999</v>
      </c>
      <c r="AE39" s="69">
        <v>115.84699999999998</v>
      </c>
      <c r="AF39" s="69">
        <f>AF6+AF10+AF11+AF12+AF13+AF38</f>
        <v>116.91475732772005</v>
      </c>
      <c r="AG39" s="69">
        <f>AG6+AG10+AG11+AG12+AG13+AG38</f>
        <v>116.33898000000001</v>
      </c>
      <c r="AH39" s="69">
        <f>AH6+AH10+AH11+AH12+AH13+AH38</f>
        <v>100.46600000000001</v>
      </c>
      <c r="AI39" s="74">
        <f>AI6+AI10+AI11+AI12+AI13+AI38</f>
        <v>115.58529287110255</v>
      </c>
    </row>
    <row r="40" spans="1:35" ht="33" customHeight="1">
      <c r="A40" s="443" t="s">
        <v>119</v>
      </c>
      <c r="B40" s="443"/>
      <c r="C40" s="443"/>
      <c r="D40" s="443"/>
      <c r="E40" s="443"/>
      <c r="F40" s="443"/>
      <c r="G40" s="443"/>
      <c r="H40" s="443"/>
      <c r="I40" s="443"/>
      <c r="J40" s="443"/>
      <c r="K40" s="443"/>
      <c r="L40" s="443"/>
      <c r="M40" s="443"/>
      <c r="N40" s="443"/>
      <c r="O40" s="443"/>
      <c r="P40" s="443"/>
      <c r="Q40" s="443"/>
      <c r="R40" s="443"/>
      <c r="S40" s="443"/>
      <c r="T40" s="443"/>
      <c r="U40" s="443"/>
      <c r="V40" s="443"/>
      <c r="W40" s="443"/>
      <c r="X40" s="443"/>
      <c r="Y40" s="443"/>
      <c r="Z40" s="443"/>
      <c r="AA40" s="443"/>
      <c r="AB40" s="443"/>
      <c r="AC40" s="443"/>
      <c r="AD40" s="443"/>
      <c r="AE40" s="443"/>
      <c r="AF40"/>
      <c r="AG40"/>
      <c r="AH40"/>
      <c r="AI40"/>
    </row>
    <row r="43" spans="1:35" ht="15.5">
      <c r="A43" s="61" t="s">
        <v>120</v>
      </c>
      <c r="Z43" s="84"/>
    </row>
    <row r="44" spans="1:35" ht="15.5">
      <c r="A44" s="441" t="s">
        <v>94</v>
      </c>
      <c r="B44" s="85">
        <v>1990</v>
      </c>
      <c r="C44" s="86">
        <v>1991</v>
      </c>
      <c r="D44" s="86">
        <v>1992</v>
      </c>
      <c r="E44" s="86">
        <v>1993</v>
      </c>
      <c r="F44" s="86">
        <v>1994</v>
      </c>
      <c r="G44" s="63">
        <v>1995</v>
      </c>
      <c r="H44" s="86">
        <v>1996</v>
      </c>
      <c r="I44" s="86">
        <v>1997</v>
      </c>
      <c r="J44" s="86">
        <v>1998</v>
      </c>
      <c r="K44" s="86">
        <v>1999</v>
      </c>
      <c r="L44" s="63">
        <v>2000</v>
      </c>
      <c r="M44" s="86">
        <v>2001</v>
      </c>
      <c r="N44" s="86">
        <v>2002</v>
      </c>
      <c r="O44" s="86">
        <v>2003</v>
      </c>
      <c r="P44" s="86">
        <v>2004</v>
      </c>
      <c r="Q44" s="63">
        <v>2005</v>
      </c>
      <c r="R44" s="63">
        <v>2006</v>
      </c>
      <c r="S44" s="63">
        <v>2007</v>
      </c>
      <c r="T44" s="63">
        <v>2008</v>
      </c>
      <c r="U44" s="63">
        <v>2009</v>
      </c>
      <c r="V44" s="63">
        <v>2010</v>
      </c>
      <c r="W44" s="63">
        <v>2011</v>
      </c>
      <c r="X44" s="63">
        <v>2012</v>
      </c>
      <c r="Y44" s="63">
        <v>2013</v>
      </c>
      <c r="Z44" s="63">
        <v>2014</v>
      </c>
      <c r="AA44" s="63">
        <v>2015</v>
      </c>
      <c r="AB44" s="63">
        <v>2016</v>
      </c>
      <c r="AC44" s="63">
        <v>2017</v>
      </c>
      <c r="AD44" s="63">
        <v>2018</v>
      </c>
      <c r="AE44" s="63">
        <v>2019</v>
      </c>
      <c r="AF44" s="63">
        <v>2020</v>
      </c>
      <c r="AG44" s="63">
        <v>2021</v>
      </c>
      <c r="AH44" s="63">
        <v>2022</v>
      </c>
      <c r="AI44" s="64">
        <v>2023</v>
      </c>
    </row>
    <row r="45" spans="1:35" ht="15.5">
      <c r="A45" s="442"/>
      <c r="B45" s="65" t="s">
        <v>121</v>
      </c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</row>
    <row r="46" spans="1:35" ht="15.5">
      <c r="A46" s="62" t="s">
        <v>95</v>
      </c>
      <c r="B46" s="88">
        <v>18.966000000000001</v>
      </c>
      <c r="C46" s="89" t="s">
        <v>122</v>
      </c>
      <c r="D46" s="89" t="s">
        <v>122</v>
      </c>
      <c r="E46" s="89" t="s">
        <v>122</v>
      </c>
      <c r="F46" s="89" t="s">
        <v>122</v>
      </c>
      <c r="G46" s="88">
        <v>20.073</v>
      </c>
      <c r="H46" s="89" t="s">
        <v>122</v>
      </c>
      <c r="I46" s="89" t="s">
        <v>122</v>
      </c>
      <c r="J46" s="89" t="s">
        <v>122</v>
      </c>
      <c r="K46" s="89" t="s">
        <v>122</v>
      </c>
      <c r="L46" s="88">
        <v>20.658300000000001</v>
      </c>
      <c r="M46" s="89" t="s">
        <v>122</v>
      </c>
      <c r="N46" s="89" t="s">
        <v>122</v>
      </c>
      <c r="O46" s="89" t="s">
        <v>122</v>
      </c>
      <c r="P46" s="89" t="s">
        <v>122</v>
      </c>
      <c r="Q46" s="88">
        <v>21.3428</v>
      </c>
      <c r="R46" s="88">
        <v>21.429099999999998</v>
      </c>
      <c r="S46" s="88">
        <v>21.4756</v>
      </c>
      <c r="T46" s="88">
        <v>21.640499999999999</v>
      </c>
      <c r="U46" s="88">
        <v>21.738499999999998</v>
      </c>
      <c r="V46" s="88">
        <v>21.8932</v>
      </c>
      <c r="W46" s="88">
        <v>22.109300000000001</v>
      </c>
      <c r="X46" s="88">
        <v>22.248999999999999</v>
      </c>
      <c r="Y46" s="88">
        <v>22.382899999999999</v>
      </c>
      <c r="Z46" s="88">
        <v>22.4345</v>
      </c>
      <c r="AA46" s="88">
        <v>22.560300000000002</v>
      </c>
      <c r="AB46" s="88">
        <v>22.658000000000001</v>
      </c>
      <c r="AC46" s="88">
        <v>22.837900000000001</v>
      </c>
      <c r="AD46" s="88">
        <v>22.910499999999999</v>
      </c>
      <c r="AE46" s="88">
        <v>22.9573</v>
      </c>
      <c r="AF46" s="88">
        <v>23.0809</v>
      </c>
      <c r="AG46" s="88">
        <v>23.147300000000001</v>
      </c>
      <c r="AH46" s="88">
        <v>23.209599999999998</v>
      </c>
      <c r="AI46" s="90">
        <f>AH46*(1+AH46/AG46-1)</f>
        <v>23.272067677871707</v>
      </c>
    </row>
    <row r="47" spans="1:35" ht="15.5">
      <c r="A47" s="91" t="s">
        <v>123</v>
      </c>
      <c r="B47" s="92">
        <f>6.188/0.9855</f>
        <v>6.2790461694571276</v>
      </c>
      <c r="C47" s="89" t="s">
        <v>122</v>
      </c>
      <c r="D47" s="89" t="s">
        <v>122</v>
      </c>
      <c r="E47" s="89" t="s">
        <v>122</v>
      </c>
      <c r="F47" s="89" t="s">
        <v>122</v>
      </c>
      <c r="G47" s="88">
        <f>6.88/0.9855</f>
        <v>6.981227803145611</v>
      </c>
      <c r="H47" s="89" t="s">
        <v>122</v>
      </c>
      <c r="I47" s="89" t="s">
        <v>122</v>
      </c>
      <c r="J47" s="89" t="s">
        <v>122</v>
      </c>
      <c r="K47" s="89" t="s">
        <v>122</v>
      </c>
      <c r="L47" s="88">
        <v>7.0631000000000004</v>
      </c>
      <c r="M47" s="89" t="s">
        <v>122</v>
      </c>
      <c r="N47" s="89" t="s">
        <v>122</v>
      </c>
      <c r="O47" s="89" t="s">
        <v>122</v>
      </c>
      <c r="P47" s="89" t="s">
        <v>122</v>
      </c>
      <c r="Q47" s="88">
        <v>7.2111000000000001</v>
      </c>
      <c r="R47" s="88">
        <v>7.6590999999999996</v>
      </c>
      <c r="S47" s="88">
        <v>7.6590999999999996</v>
      </c>
      <c r="T47" s="88">
        <v>7.6590999999999996</v>
      </c>
      <c r="U47" s="88">
        <v>7.6590999999999996</v>
      </c>
      <c r="V47" s="88">
        <v>7.6590999999999996</v>
      </c>
      <c r="W47" s="88">
        <v>7.6590999999999996</v>
      </c>
      <c r="X47" s="88">
        <v>7.6691000000000003</v>
      </c>
      <c r="Y47" s="88">
        <v>7.6691000000000003</v>
      </c>
      <c r="Z47" s="88">
        <v>7.6691000000000003</v>
      </c>
      <c r="AA47" s="88">
        <v>7.6691000000000003</v>
      </c>
      <c r="AB47" s="88">
        <v>7.3785999999999996</v>
      </c>
      <c r="AC47" s="88">
        <v>7.3937999999999997</v>
      </c>
      <c r="AD47" s="88">
        <v>7.3937999999999997</v>
      </c>
      <c r="AE47" s="88">
        <v>7.3217999999999996</v>
      </c>
      <c r="AF47" s="88">
        <v>7.3285</v>
      </c>
      <c r="AG47" s="88">
        <v>7.2934999999999999</v>
      </c>
      <c r="AH47" s="88">
        <v>7.2979000000000003</v>
      </c>
      <c r="AI47" s="90">
        <f>AH47*(1+AH47/AG47-1)</f>
        <v>7.3023026544183161</v>
      </c>
    </row>
    <row r="48" spans="1:35" ht="15.5">
      <c r="A48" s="62" t="s">
        <v>99</v>
      </c>
      <c r="B48" s="88">
        <f>0.003/0.99685</f>
        <v>3.0094798615639263E-3</v>
      </c>
      <c r="C48" s="89" t="s">
        <v>122</v>
      </c>
      <c r="D48" s="89" t="s">
        <v>122</v>
      </c>
      <c r="E48" s="89" t="s">
        <v>122</v>
      </c>
      <c r="F48" s="89" t="s">
        <v>122</v>
      </c>
      <c r="G48" s="88">
        <f>0.022/0.99685</f>
        <v>2.2069518984802125E-2</v>
      </c>
      <c r="H48" s="89" t="s">
        <v>122</v>
      </c>
      <c r="I48" s="89" t="s">
        <v>122</v>
      </c>
      <c r="J48" s="89" t="s">
        <v>122</v>
      </c>
      <c r="K48" s="89" t="s">
        <v>122</v>
      </c>
      <c r="L48" s="88">
        <v>0.36343500000000001</v>
      </c>
      <c r="M48" s="89" t="s">
        <v>122</v>
      </c>
      <c r="N48" s="89" t="s">
        <v>122</v>
      </c>
      <c r="O48" s="89" t="s">
        <v>122</v>
      </c>
      <c r="P48" s="89" t="s">
        <v>122</v>
      </c>
      <c r="Q48" s="88">
        <v>1.6389549999999999</v>
      </c>
      <c r="R48" s="88">
        <v>1.9082870000000001</v>
      </c>
      <c r="S48" s="88">
        <v>2.7141280000000001</v>
      </c>
      <c r="T48" s="88">
        <v>3.5375779999999999</v>
      </c>
      <c r="U48" s="88">
        <v>4.8979379999999999</v>
      </c>
      <c r="V48" s="88">
        <v>5.8142810000000003</v>
      </c>
      <c r="W48" s="88">
        <v>6.9361459999999999</v>
      </c>
      <c r="X48" s="88">
        <v>8.1194009999999999</v>
      </c>
      <c r="Y48" s="88">
        <v>8.5608080000000015</v>
      </c>
      <c r="Z48" s="88">
        <v>8.7030770000000004</v>
      </c>
      <c r="AA48" s="88">
        <v>9.1619440000000001</v>
      </c>
      <c r="AB48" s="88">
        <v>9.4099339999999998</v>
      </c>
      <c r="AC48" s="88">
        <v>9.7658559999999994</v>
      </c>
      <c r="AD48" s="88">
        <v>10.26469</v>
      </c>
      <c r="AE48" s="88">
        <v>10.714754000000001</v>
      </c>
      <c r="AF48" s="88">
        <v>10.906855999999999</v>
      </c>
      <c r="AG48" s="88">
        <v>11.289804999999999</v>
      </c>
      <c r="AH48" s="88">
        <v>11.85843</v>
      </c>
      <c r="AI48" s="93">
        <v>12.34543</v>
      </c>
    </row>
    <row r="49" spans="1:35" ht="15.5">
      <c r="A49" s="62" t="s">
        <v>100</v>
      </c>
      <c r="B49" s="88">
        <v>4.0000000000000001E-3</v>
      </c>
      <c r="C49" s="89" t="s">
        <v>122</v>
      </c>
      <c r="D49" s="89" t="s">
        <v>122</v>
      </c>
      <c r="E49" s="89" t="s">
        <v>122</v>
      </c>
      <c r="F49" s="89" t="s">
        <v>122</v>
      </c>
      <c r="G49" s="88">
        <v>1.6E-2</v>
      </c>
      <c r="H49" s="89" t="s">
        <v>122</v>
      </c>
      <c r="I49" s="89" t="s">
        <v>122</v>
      </c>
      <c r="J49" s="89" t="s">
        <v>122</v>
      </c>
      <c r="K49" s="89" t="s">
        <v>122</v>
      </c>
      <c r="L49" s="88">
        <v>1.9E-2</v>
      </c>
      <c r="M49" s="89" t="s">
        <v>122</v>
      </c>
      <c r="N49" s="89" t="s">
        <v>122</v>
      </c>
      <c r="O49" s="89" t="s">
        <v>122</v>
      </c>
      <c r="P49" s="89" t="s">
        <v>122</v>
      </c>
      <c r="Q49" s="88">
        <v>3.4000000000000002E-2</v>
      </c>
      <c r="R49" s="88">
        <v>4.4999999999999998E-2</v>
      </c>
      <c r="S49" s="88">
        <v>0.11</v>
      </c>
      <c r="T49" s="88">
        <v>0.48299999999999998</v>
      </c>
      <c r="U49" s="88">
        <v>1.264</v>
      </c>
      <c r="V49" s="88">
        <v>3.5920000000000001</v>
      </c>
      <c r="W49" s="88">
        <v>13.131</v>
      </c>
      <c r="X49" s="88">
        <v>16.785</v>
      </c>
      <c r="Y49" s="88">
        <v>18.185465000000001</v>
      </c>
      <c r="Z49" s="88">
        <v>18.594377000000001</v>
      </c>
      <c r="AA49" s="88">
        <v>18.892130000000002</v>
      </c>
      <c r="AB49" s="88">
        <v>19.283173000000001</v>
      </c>
      <c r="AC49" s="88">
        <v>19.682293000000001</v>
      </c>
      <c r="AD49" s="88">
        <v>20.107588</v>
      </c>
      <c r="AE49" s="88">
        <v>20.865275</v>
      </c>
      <c r="AF49" s="88">
        <v>21.650034999999999</v>
      </c>
      <c r="AG49" s="88">
        <v>22.594258999999997</v>
      </c>
      <c r="AH49" s="88">
        <v>25.063919000000002</v>
      </c>
      <c r="AI49" s="93">
        <v>30.297919</v>
      </c>
    </row>
    <row r="50" spans="1:35" ht="15.5">
      <c r="A50" s="62" t="s">
        <v>101</v>
      </c>
      <c r="B50" s="88">
        <v>0.51400000000000001</v>
      </c>
      <c r="C50" s="89" t="s">
        <v>122</v>
      </c>
      <c r="D50" s="89" t="s">
        <v>122</v>
      </c>
      <c r="E50" s="89" t="s">
        <v>122</v>
      </c>
      <c r="F50" s="89" t="s">
        <v>122</v>
      </c>
      <c r="G50" s="88">
        <v>0.495</v>
      </c>
      <c r="H50" s="89" t="s">
        <v>122</v>
      </c>
      <c r="I50" s="89" t="s">
        <v>122</v>
      </c>
      <c r="J50" s="89" t="s">
        <v>122</v>
      </c>
      <c r="K50" s="89" t="s">
        <v>122</v>
      </c>
      <c r="L50" s="88">
        <v>0.62649999999999995</v>
      </c>
      <c r="M50" s="89" t="s">
        <v>122</v>
      </c>
      <c r="N50" s="89" t="s">
        <v>122</v>
      </c>
      <c r="O50" s="89" t="s">
        <v>122</v>
      </c>
      <c r="P50" s="89" t="s">
        <v>122</v>
      </c>
      <c r="Q50" s="88">
        <v>0.71099999999999997</v>
      </c>
      <c r="R50" s="88">
        <v>0.71099999999999997</v>
      </c>
      <c r="S50" s="88">
        <v>0.71099999999999997</v>
      </c>
      <c r="T50" s="88">
        <v>0.71099999999999997</v>
      </c>
      <c r="U50" s="88">
        <v>0.73699999999999999</v>
      </c>
      <c r="V50" s="88">
        <v>0.77200000000000002</v>
      </c>
      <c r="W50" s="88">
        <v>0.77200000000000002</v>
      </c>
      <c r="X50" s="88">
        <v>0.77200000000000002</v>
      </c>
      <c r="Y50" s="88">
        <v>0.77298999999999995</v>
      </c>
      <c r="Z50" s="88">
        <v>0.82099</v>
      </c>
      <c r="AA50" s="88">
        <v>0.82099</v>
      </c>
      <c r="AB50" s="88">
        <v>0.81459000000000004</v>
      </c>
      <c r="AC50" s="88">
        <v>0.81308999999999998</v>
      </c>
      <c r="AD50" s="88">
        <v>0.81308999999999998</v>
      </c>
      <c r="AE50" s="88">
        <v>0.81308999999999998</v>
      </c>
      <c r="AF50" s="88">
        <v>0.81708999999999998</v>
      </c>
      <c r="AG50" s="88">
        <v>0.81708999999999998</v>
      </c>
      <c r="AH50" s="88">
        <v>0.81708999999999998</v>
      </c>
      <c r="AI50" s="93">
        <v>0.81842989267280775</v>
      </c>
    </row>
    <row r="51" spans="1:35" ht="15.5">
      <c r="A51" s="62" t="s">
        <v>102</v>
      </c>
      <c r="B51" s="88">
        <f>B13/($L$13/$L$51)</f>
        <v>2.344727858828221E-2</v>
      </c>
      <c r="C51" s="89" t="s">
        <v>122</v>
      </c>
      <c r="D51" s="89" t="s">
        <v>122</v>
      </c>
      <c r="E51" s="89" t="s">
        <v>122</v>
      </c>
      <c r="F51" s="89" t="s">
        <v>122</v>
      </c>
      <c r="G51" s="88">
        <f>G13/($L$13/$L$51)</f>
        <v>0.13790642105612974</v>
      </c>
      <c r="H51" s="89" t="s">
        <v>122</v>
      </c>
      <c r="I51" s="89" t="s">
        <v>122</v>
      </c>
      <c r="J51" s="89" t="s">
        <v>122</v>
      </c>
      <c r="K51" s="89" t="s">
        <v>122</v>
      </c>
      <c r="L51" s="88">
        <v>0.685002</v>
      </c>
      <c r="M51" s="89" t="s">
        <v>122</v>
      </c>
      <c r="N51" s="89" t="s">
        <v>122</v>
      </c>
      <c r="O51" s="89" t="s">
        <v>122</v>
      </c>
      <c r="P51" s="89" t="s">
        <v>122</v>
      </c>
      <c r="Q51" s="88">
        <v>1.19485</v>
      </c>
      <c r="R51" s="88">
        <v>1.255525</v>
      </c>
      <c r="S51" s="88">
        <v>1.3368820000000001</v>
      </c>
      <c r="T51" s="88">
        <v>1.555342</v>
      </c>
      <c r="U51" s="88">
        <v>2.018554</v>
      </c>
      <c r="V51" s="88">
        <v>2.3515450000000002</v>
      </c>
      <c r="W51" s="88">
        <v>2.8253300000000001</v>
      </c>
      <c r="X51" s="88">
        <v>3.8015729999999999</v>
      </c>
      <c r="Y51" s="88">
        <v>4.0334219999999998</v>
      </c>
      <c r="Z51" s="88">
        <v>4.0436360000000002</v>
      </c>
      <c r="AA51" s="88">
        <v>4.0565369999999996</v>
      </c>
      <c r="AB51" s="88">
        <v>4.1240800000000002</v>
      </c>
      <c r="AC51" s="88">
        <v>4.1350340000000001</v>
      </c>
      <c r="AD51" s="88">
        <v>4.1803960000000009</v>
      </c>
      <c r="AE51" s="88">
        <v>4.1197410000000003</v>
      </c>
      <c r="AF51" s="88">
        <v>4.1059310000000009</v>
      </c>
      <c r="AG51" s="88">
        <v>4.1060245599999998</v>
      </c>
      <c r="AH51" s="88">
        <v>4.0500929999999995</v>
      </c>
      <c r="AI51" s="93">
        <v>4.0347549937843938</v>
      </c>
    </row>
    <row r="52" spans="1:35" ht="15.5">
      <c r="A52" s="62" t="s">
        <v>118</v>
      </c>
      <c r="B52" s="94">
        <f>SUM(B46,B48:B51)</f>
        <v>19.510456758449848</v>
      </c>
      <c r="C52" s="95" t="s">
        <v>122</v>
      </c>
      <c r="D52" s="95" t="s">
        <v>122</v>
      </c>
      <c r="E52" s="95" t="s">
        <v>122</v>
      </c>
      <c r="F52" s="95" t="s">
        <v>122</v>
      </c>
      <c r="G52" s="94">
        <f>SUM(G46,G48:G51)</f>
        <v>20.743975940040933</v>
      </c>
      <c r="H52" s="95" t="s">
        <v>122</v>
      </c>
      <c r="I52" s="95" t="s">
        <v>122</v>
      </c>
      <c r="J52" s="95" t="s">
        <v>122</v>
      </c>
      <c r="K52" s="95" t="s">
        <v>122</v>
      </c>
      <c r="L52" s="94">
        <f>SUM(L46,L48:L51)</f>
        <v>22.352236999999999</v>
      </c>
      <c r="M52" s="95" t="s">
        <v>122</v>
      </c>
      <c r="N52" s="95" t="s">
        <v>122</v>
      </c>
      <c r="O52" s="95" t="s">
        <v>122</v>
      </c>
      <c r="P52" s="95" t="s">
        <v>122</v>
      </c>
      <c r="Q52" s="94">
        <f t="shared" ref="Q52:AE52" si="1">SUM(Q46,Q48:Q51)</f>
        <v>24.921604999999996</v>
      </c>
      <c r="R52" s="94">
        <f t="shared" si="1"/>
        <v>25.348911999999999</v>
      </c>
      <c r="S52" s="94">
        <f t="shared" si="1"/>
        <v>26.347609999999996</v>
      </c>
      <c r="T52" s="94">
        <f t="shared" si="1"/>
        <v>27.927419999999998</v>
      </c>
      <c r="U52" s="94">
        <f t="shared" si="1"/>
        <v>30.655991999999998</v>
      </c>
      <c r="V52" s="94">
        <f t="shared" si="1"/>
        <v>34.423026</v>
      </c>
      <c r="W52" s="94">
        <f t="shared" si="1"/>
        <v>45.773775999999998</v>
      </c>
      <c r="X52" s="94">
        <f t="shared" si="1"/>
        <v>51.726973999999998</v>
      </c>
      <c r="Y52" s="94">
        <f t="shared" si="1"/>
        <v>53.935585000000003</v>
      </c>
      <c r="Z52" s="94">
        <f t="shared" si="1"/>
        <v>54.596580000000003</v>
      </c>
      <c r="AA52" s="94">
        <f t="shared" si="1"/>
        <v>55.491901000000006</v>
      </c>
      <c r="AB52" s="94">
        <f t="shared" si="1"/>
        <v>56.289777000000001</v>
      </c>
      <c r="AC52" s="94">
        <f t="shared" si="1"/>
        <v>57.234173000000006</v>
      </c>
      <c r="AD52" s="94">
        <f t="shared" si="1"/>
        <v>58.276264000000005</v>
      </c>
      <c r="AE52" s="94">
        <f t="shared" si="1"/>
        <v>59.47016</v>
      </c>
      <c r="AF52" s="94">
        <f>SUM(AF46,AF48:AF51)</f>
        <v>60.560811999999991</v>
      </c>
      <c r="AG52" s="94">
        <f>SUM(AG46,AG48:AG51)</f>
        <v>61.954478559999998</v>
      </c>
      <c r="AH52" s="94">
        <f>SUM(AH46,AH48:AH51)</f>
        <v>64.999132000000003</v>
      </c>
      <c r="AI52" s="96">
        <f>SUM(AI46,AI48:AI51)</f>
        <v>70.768601564328918</v>
      </c>
    </row>
    <row r="53" spans="1:35">
      <c r="B53" s="97"/>
    </row>
    <row r="56" spans="1:35" ht="15.5">
      <c r="A56" s="61" t="s">
        <v>124</v>
      </c>
    </row>
    <row r="57" spans="1:35" ht="15.5">
      <c r="A57" s="441" t="s">
        <v>94</v>
      </c>
      <c r="B57" s="85">
        <v>1990</v>
      </c>
      <c r="C57" s="86">
        <v>1991</v>
      </c>
      <c r="D57" s="86">
        <v>1992</v>
      </c>
      <c r="E57" s="86">
        <v>1993</v>
      </c>
      <c r="F57" s="86">
        <v>1994</v>
      </c>
      <c r="G57" s="63">
        <v>1995</v>
      </c>
      <c r="H57" s="86">
        <v>1996</v>
      </c>
      <c r="I57" s="86">
        <v>1997</v>
      </c>
      <c r="J57" s="86">
        <v>1998</v>
      </c>
      <c r="K57" s="86">
        <v>1999</v>
      </c>
      <c r="L57" s="63">
        <v>2000</v>
      </c>
      <c r="M57" s="86">
        <v>2001</v>
      </c>
      <c r="N57" s="86">
        <v>2002</v>
      </c>
      <c r="O57" s="86">
        <v>2003</v>
      </c>
      <c r="P57" s="86">
        <v>2004</v>
      </c>
      <c r="Q57" s="63">
        <v>2005</v>
      </c>
      <c r="R57" s="63">
        <v>2006</v>
      </c>
      <c r="S57" s="63">
        <v>2007</v>
      </c>
      <c r="T57" s="63">
        <v>2008</v>
      </c>
      <c r="U57" s="63">
        <v>2009</v>
      </c>
      <c r="V57" s="63">
        <v>2010</v>
      </c>
      <c r="W57" s="63">
        <v>2011</v>
      </c>
      <c r="X57" s="63">
        <v>2012</v>
      </c>
      <c r="Y57" s="63">
        <v>2013</v>
      </c>
      <c r="Z57" s="63">
        <v>2014</v>
      </c>
      <c r="AA57" s="63">
        <v>2015</v>
      </c>
      <c r="AB57" s="63">
        <v>2016</v>
      </c>
      <c r="AC57" s="63">
        <v>2017</v>
      </c>
      <c r="AD57" s="63">
        <v>2018</v>
      </c>
      <c r="AE57" s="63">
        <v>2019</v>
      </c>
      <c r="AF57" s="63">
        <v>2020</v>
      </c>
      <c r="AG57" s="63">
        <v>2021</v>
      </c>
      <c r="AH57" s="63">
        <v>2022</v>
      </c>
      <c r="AI57" s="64">
        <v>2023</v>
      </c>
    </row>
    <row r="58" spans="1:35" ht="18">
      <c r="A58" s="442"/>
      <c r="B58" s="98" t="s">
        <v>125</v>
      </c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99"/>
      <c r="AG58" s="99"/>
      <c r="AH58" s="99"/>
      <c r="AI58" s="100"/>
    </row>
    <row r="59" spans="1:35" ht="15.5">
      <c r="A59" s="62" t="s">
        <v>126</v>
      </c>
      <c r="B59" s="101">
        <f t="shared" ref="B59:AF59" si="2">B6/(B46-B47)*1000</f>
        <v>2492.7969646947731</v>
      </c>
      <c r="C59" s="101" t="e">
        <f t="shared" si="2"/>
        <v>#VALUE!</v>
      </c>
      <c r="D59" s="101" t="e">
        <f t="shared" si="2"/>
        <v>#VALUE!</v>
      </c>
      <c r="E59" s="101" t="e">
        <f t="shared" si="2"/>
        <v>#VALUE!</v>
      </c>
      <c r="F59" s="101" t="e">
        <f t="shared" si="2"/>
        <v>#VALUE!</v>
      </c>
      <c r="G59" s="101">
        <f t="shared" si="2"/>
        <v>2885.8430647821492</v>
      </c>
      <c r="H59" s="101" t="e">
        <f t="shared" si="2"/>
        <v>#VALUE!</v>
      </c>
      <c r="I59" s="101" t="e">
        <f t="shared" si="2"/>
        <v>#VALUE!</v>
      </c>
      <c r="J59" s="101" t="e">
        <f t="shared" si="2"/>
        <v>#VALUE!</v>
      </c>
      <c r="K59" s="101" t="e">
        <f t="shared" si="2"/>
        <v>#VALUE!</v>
      </c>
      <c r="L59" s="101">
        <f t="shared" si="2"/>
        <v>3251.147463810757</v>
      </c>
      <c r="M59" s="101" t="e">
        <f t="shared" si="2"/>
        <v>#VALUE!</v>
      </c>
      <c r="N59" s="101" t="e">
        <f t="shared" si="2"/>
        <v>#VALUE!</v>
      </c>
      <c r="O59" s="101" t="e">
        <f t="shared" si="2"/>
        <v>#VALUE!</v>
      </c>
      <c r="P59" s="101" t="e">
        <f t="shared" si="2"/>
        <v>#VALUE!</v>
      </c>
      <c r="Q59" s="101">
        <f t="shared" si="2"/>
        <v>2552.1840967470293</v>
      </c>
      <c r="R59" s="101">
        <f t="shared" si="2"/>
        <v>2686.5940450254175</v>
      </c>
      <c r="S59" s="101">
        <f t="shared" si="2"/>
        <v>2375.0732819454993</v>
      </c>
      <c r="T59" s="101">
        <f t="shared" si="2"/>
        <v>2977.0266210822947</v>
      </c>
      <c r="U59" s="101">
        <f t="shared" si="2"/>
        <v>3490.0279841470519</v>
      </c>
      <c r="V59" s="101">
        <f t="shared" si="2"/>
        <v>3591.1494228648098</v>
      </c>
      <c r="W59" s="101">
        <f t="shared" si="2"/>
        <v>3171.0744487965562</v>
      </c>
      <c r="X59" s="101">
        <f t="shared" si="2"/>
        <v>2872.0978881885335</v>
      </c>
      <c r="Y59" s="101">
        <f t="shared" si="2"/>
        <v>3586.6601421794512</v>
      </c>
      <c r="Z59" s="101">
        <f t="shared" si="2"/>
        <v>3965.0398905549464</v>
      </c>
      <c r="AA59" s="101">
        <f t="shared" si="2"/>
        <v>3058.0006983990543</v>
      </c>
      <c r="AB59" s="101">
        <f t="shared" si="2"/>
        <v>2777.0593086115946</v>
      </c>
      <c r="AC59" s="101">
        <f t="shared" si="2"/>
        <v>2343.8529924048657</v>
      </c>
      <c r="AD59" s="101">
        <f t="shared" si="2"/>
        <v>3144.1311619094263</v>
      </c>
      <c r="AE59" s="101">
        <f t="shared" si="2"/>
        <v>2962.3932717214034</v>
      </c>
      <c r="AF59" s="101">
        <f t="shared" si="2"/>
        <v>3018.7009171757986</v>
      </c>
      <c r="AG59" s="101">
        <f>AG6/(AG46-AG47)*1000</f>
        <v>2862.916146286695</v>
      </c>
      <c r="AH59" s="101">
        <f>AH6/(AH46-AH47)*1000</f>
        <v>1784.6993093132726</v>
      </c>
      <c r="AI59" s="102">
        <f>AI6/(AI46-AI47)*1000</f>
        <v>2421.324989651775</v>
      </c>
    </row>
    <row r="60" spans="1:35" ht="15.5">
      <c r="A60" s="62" t="s">
        <v>99</v>
      </c>
      <c r="B60" s="101">
        <f t="shared" ref="B60:AI63" si="3">B10/B48*1000</f>
        <v>664.56666666666661</v>
      </c>
      <c r="C60" s="101" t="e">
        <f t="shared" si="3"/>
        <v>#VALUE!</v>
      </c>
      <c r="D60" s="101" t="e">
        <f t="shared" si="3"/>
        <v>#VALUE!</v>
      </c>
      <c r="E60" s="101" t="e">
        <f t="shared" si="3"/>
        <v>#VALUE!</v>
      </c>
      <c r="F60" s="101" t="e">
        <f t="shared" si="3"/>
        <v>#VALUE!</v>
      </c>
      <c r="G60" s="101">
        <f t="shared" si="3"/>
        <v>448.58250000000004</v>
      </c>
      <c r="H60" s="101" t="e">
        <f t="shared" si="3"/>
        <v>#VALUE!</v>
      </c>
      <c r="I60" s="101" t="e">
        <f t="shared" si="3"/>
        <v>#VALUE!</v>
      </c>
      <c r="J60" s="101" t="e">
        <f t="shared" si="3"/>
        <v>#VALUE!</v>
      </c>
      <c r="K60" s="101" t="e">
        <f t="shared" si="3"/>
        <v>#VALUE!</v>
      </c>
      <c r="L60" s="101">
        <f t="shared" si="3"/>
        <v>1549.3829708200917</v>
      </c>
      <c r="M60" s="101" t="e">
        <f t="shared" si="3"/>
        <v>#VALUE!</v>
      </c>
      <c r="N60" s="101" t="e">
        <f t="shared" si="3"/>
        <v>#VALUE!</v>
      </c>
      <c r="O60" s="101" t="e">
        <f t="shared" si="3"/>
        <v>#VALUE!</v>
      </c>
      <c r="P60" s="101" t="e">
        <f t="shared" si="3"/>
        <v>#VALUE!</v>
      </c>
      <c r="Q60" s="101">
        <f t="shared" si="3"/>
        <v>1429.8135092177638</v>
      </c>
      <c r="R60" s="101">
        <f t="shared" si="3"/>
        <v>1556.7364867024717</v>
      </c>
      <c r="S60" s="101">
        <f t="shared" si="3"/>
        <v>1486.4442649720277</v>
      </c>
      <c r="T60" s="101">
        <f t="shared" si="3"/>
        <v>1374.1887811378292</v>
      </c>
      <c r="U60" s="101">
        <f t="shared" si="3"/>
        <v>1335.8478608753314</v>
      </c>
      <c r="V60" s="101">
        <f t="shared" si="3"/>
        <v>1569.5663831865024</v>
      </c>
      <c r="W60" s="101">
        <f t="shared" si="3"/>
        <v>1421.0196844184075</v>
      </c>
      <c r="X60" s="101">
        <f t="shared" si="3"/>
        <v>1651.2424992927436</v>
      </c>
      <c r="Y60" s="101">
        <f t="shared" si="3"/>
        <v>1740.1394821610295</v>
      </c>
      <c r="Z60" s="101">
        <f t="shared" si="3"/>
        <v>1744.0153637615754</v>
      </c>
      <c r="AA60" s="101">
        <f t="shared" si="3"/>
        <v>1620.1692566555744</v>
      </c>
      <c r="AB60" s="101">
        <f t="shared" si="3"/>
        <v>1879.7900176558094</v>
      </c>
      <c r="AC60" s="101">
        <f t="shared" si="3"/>
        <v>1816.7275863989805</v>
      </c>
      <c r="AD60" s="101">
        <f t="shared" si="3"/>
        <v>1725.9556791291311</v>
      </c>
      <c r="AE60" s="101">
        <f t="shared" si="3"/>
        <v>1885.4375938075666</v>
      </c>
      <c r="AF60" s="101">
        <f t="shared" si="3"/>
        <v>1720.1617954798342</v>
      </c>
      <c r="AG60" s="101">
        <f t="shared" si="3"/>
        <v>1853.6458335639986</v>
      </c>
      <c r="AH60" s="101">
        <f t="shared" si="3"/>
        <v>1728.2388984039201</v>
      </c>
      <c r="AI60" s="102">
        <f t="shared" si="3"/>
        <v>1911.4868723784655</v>
      </c>
    </row>
    <row r="61" spans="1:35" ht="15.5">
      <c r="A61" s="62" t="s">
        <v>100</v>
      </c>
      <c r="B61" s="101">
        <f t="shared" si="3"/>
        <v>1000</v>
      </c>
      <c r="C61" s="101" t="e">
        <f t="shared" si="3"/>
        <v>#VALUE!</v>
      </c>
      <c r="D61" s="101" t="e">
        <f t="shared" si="3"/>
        <v>#VALUE!</v>
      </c>
      <c r="E61" s="101" t="e">
        <f t="shared" si="3"/>
        <v>#VALUE!</v>
      </c>
      <c r="F61" s="101" t="e">
        <f t="shared" si="3"/>
        <v>#VALUE!</v>
      </c>
      <c r="G61" s="101">
        <f t="shared" si="3"/>
        <v>812.5</v>
      </c>
      <c r="H61" s="101" t="e">
        <f t="shared" si="3"/>
        <v>#VALUE!</v>
      </c>
      <c r="I61" s="101" t="e">
        <f t="shared" si="3"/>
        <v>#VALUE!</v>
      </c>
      <c r="J61" s="101" t="e">
        <f t="shared" si="3"/>
        <v>#VALUE!</v>
      </c>
      <c r="K61" s="101" t="e">
        <f t="shared" si="3"/>
        <v>#VALUE!</v>
      </c>
      <c r="L61" s="101">
        <f t="shared" si="3"/>
        <v>947.36842105263156</v>
      </c>
      <c r="M61" s="101" t="e">
        <f t="shared" si="3"/>
        <v>#VALUE!</v>
      </c>
      <c r="N61" s="101" t="e">
        <f t="shared" si="3"/>
        <v>#VALUE!</v>
      </c>
      <c r="O61" s="101" t="e">
        <f t="shared" si="3"/>
        <v>#VALUE!</v>
      </c>
      <c r="P61" s="101" t="e">
        <f t="shared" si="3"/>
        <v>#VALUE!</v>
      </c>
      <c r="Q61" s="101">
        <f t="shared" si="3"/>
        <v>911.76470588235293</v>
      </c>
      <c r="R61" s="101">
        <f t="shared" si="3"/>
        <v>777.77777777777794</v>
      </c>
      <c r="S61" s="101">
        <f t="shared" si="3"/>
        <v>354.54545454545456</v>
      </c>
      <c r="T61" s="101">
        <f t="shared" si="3"/>
        <v>399.5859213250518</v>
      </c>
      <c r="U61" s="101">
        <f t="shared" si="3"/>
        <v>535.20569620253161</v>
      </c>
      <c r="V61" s="101">
        <f t="shared" si="3"/>
        <v>530.54008908685967</v>
      </c>
      <c r="W61" s="101">
        <f t="shared" si="3"/>
        <v>822.15368212626606</v>
      </c>
      <c r="X61" s="101">
        <f t="shared" si="3"/>
        <v>1123.723562704796</v>
      </c>
      <c r="Y61" s="101">
        <f t="shared" si="3"/>
        <v>1187.1348904193542</v>
      </c>
      <c r="Z61" s="101">
        <f t="shared" si="3"/>
        <v>1199.6314799898914</v>
      </c>
      <c r="AA61" s="101">
        <f t="shared" si="3"/>
        <v>1214.3786857278665</v>
      </c>
      <c r="AB61" s="101">
        <f t="shared" si="3"/>
        <v>1146.2999372561765</v>
      </c>
      <c r="AC61" s="101">
        <f t="shared" si="3"/>
        <v>1238.5599584357371</v>
      </c>
      <c r="AD61" s="101">
        <f t="shared" si="3"/>
        <v>1126.6294097531736</v>
      </c>
      <c r="AE61" s="101">
        <f t="shared" si="3"/>
        <v>1135.3265173835475</v>
      </c>
      <c r="AF61" s="101">
        <f t="shared" si="3"/>
        <v>1152.0306549158006</v>
      </c>
      <c r="AG61" s="101">
        <f t="shared" si="3"/>
        <v>1108.2018666777258</v>
      </c>
      <c r="AH61" s="101">
        <f t="shared" si="3"/>
        <v>1121.9913374281173</v>
      </c>
      <c r="AI61" s="102">
        <f t="shared" si="3"/>
        <v>1026.2915943450819</v>
      </c>
    </row>
    <row r="62" spans="1:35" ht="15.5">
      <c r="A62" s="62" t="s">
        <v>101</v>
      </c>
      <c r="B62" s="101">
        <f t="shared" si="3"/>
        <v>6268.4824902723731</v>
      </c>
      <c r="C62" s="101" t="e">
        <f t="shared" si="3"/>
        <v>#VALUE!</v>
      </c>
      <c r="D62" s="101" t="e">
        <f t="shared" si="3"/>
        <v>#VALUE!</v>
      </c>
      <c r="E62" s="101" t="e">
        <f t="shared" si="3"/>
        <v>#VALUE!</v>
      </c>
      <c r="F62" s="101" t="e">
        <f t="shared" si="3"/>
        <v>#VALUE!</v>
      </c>
      <c r="G62" s="101">
        <f t="shared" si="3"/>
        <v>6940.6060606060601</v>
      </c>
      <c r="H62" s="101" t="e">
        <f t="shared" si="3"/>
        <v>#VALUE!</v>
      </c>
      <c r="I62" s="101" t="e">
        <f t="shared" si="3"/>
        <v>#VALUE!</v>
      </c>
      <c r="J62" s="101" t="e">
        <f t="shared" si="3"/>
        <v>#VALUE!</v>
      </c>
      <c r="K62" s="101" t="e">
        <f t="shared" si="3"/>
        <v>#VALUE!</v>
      </c>
      <c r="L62" s="101">
        <f t="shared" si="3"/>
        <v>7510.2952913008776</v>
      </c>
      <c r="M62" s="101" t="e">
        <f t="shared" si="3"/>
        <v>#VALUE!</v>
      </c>
      <c r="N62" s="101" t="e">
        <f t="shared" si="3"/>
        <v>#VALUE!</v>
      </c>
      <c r="O62" s="101" t="e">
        <f t="shared" si="3"/>
        <v>#VALUE!</v>
      </c>
      <c r="P62" s="101" t="e">
        <f t="shared" si="3"/>
        <v>#VALUE!</v>
      </c>
      <c r="Q62" s="101">
        <f t="shared" si="3"/>
        <v>7488.7482419127982</v>
      </c>
      <c r="R62" s="101">
        <f t="shared" si="3"/>
        <v>7774.1209563994371</v>
      </c>
      <c r="S62" s="101">
        <f t="shared" si="3"/>
        <v>7832.7707454289748</v>
      </c>
      <c r="T62" s="101">
        <f t="shared" si="3"/>
        <v>7764.1350210970468</v>
      </c>
      <c r="U62" s="101">
        <f t="shared" si="3"/>
        <v>7248.0325644504746</v>
      </c>
      <c r="V62" s="101">
        <f t="shared" si="3"/>
        <v>6963.6010362694296</v>
      </c>
      <c r="W62" s="101">
        <f t="shared" si="3"/>
        <v>7324.2227979274612</v>
      </c>
      <c r="X62" s="101">
        <f t="shared" si="3"/>
        <v>7243.1347150259053</v>
      </c>
      <c r="Y62" s="101">
        <f t="shared" si="3"/>
        <v>7321.1813865638633</v>
      </c>
      <c r="Z62" s="101">
        <f t="shared" si="3"/>
        <v>7206.2997113241336</v>
      </c>
      <c r="AA62" s="101">
        <f t="shared" si="3"/>
        <v>7533.5874980206827</v>
      </c>
      <c r="AB62" s="101">
        <f t="shared" si="3"/>
        <v>7719.9572791220126</v>
      </c>
      <c r="AC62" s="101">
        <f t="shared" si="3"/>
        <v>7626.707990505357</v>
      </c>
      <c r="AD62" s="101">
        <f t="shared" si="3"/>
        <v>7508.8858551943813</v>
      </c>
      <c r="AE62" s="101">
        <f t="shared" si="3"/>
        <v>7471.3746325744996</v>
      </c>
      <c r="AF62" s="101">
        <f t="shared" si="3"/>
        <v>7375.0896474072633</v>
      </c>
      <c r="AG62" s="101">
        <f t="shared" si="3"/>
        <v>7237.6360009301306</v>
      </c>
      <c r="AH62" s="101">
        <f t="shared" si="3"/>
        <v>7143.5215214970203</v>
      </c>
      <c r="AI62" s="102">
        <f t="shared" si="3"/>
        <v>6989.3419053758917</v>
      </c>
    </row>
    <row r="63" spans="1:35" ht="15.5">
      <c r="A63" s="62" t="s">
        <v>102</v>
      </c>
      <c r="B63" s="101">
        <f t="shared" si="3"/>
        <v>2196.4169447680442</v>
      </c>
      <c r="C63" s="101" t="e">
        <f t="shared" si="3"/>
        <v>#VALUE!</v>
      </c>
      <c r="D63" s="101" t="e">
        <f t="shared" si="3"/>
        <v>#VALUE!</v>
      </c>
      <c r="E63" s="101" t="e">
        <f t="shared" si="3"/>
        <v>#VALUE!</v>
      </c>
      <c r="F63" s="101" t="e">
        <f t="shared" si="3"/>
        <v>#VALUE!</v>
      </c>
      <c r="G63" s="101">
        <f t="shared" si="3"/>
        <v>2196.4169447680442</v>
      </c>
      <c r="H63" s="101" t="e">
        <f t="shared" si="3"/>
        <v>#VALUE!</v>
      </c>
      <c r="I63" s="101" t="e">
        <f t="shared" si="3"/>
        <v>#VALUE!</v>
      </c>
      <c r="J63" s="101" t="e">
        <f t="shared" si="3"/>
        <v>#VALUE!</v>
      </c>
      <c r="K63" s="101" t="e">
        <f t="shared" si="3"/>
        <v>#VALUE!</v>
      </c>
      <c r="L63" s="101">
        <f t="shared" si="3"/>
        <v>2196.4169447680442</v>
      </c>
      <c r="M63" s="101" t="e">
        <f t="shared" si="3"/>
        <v>#VALUE!</v>
      </c>
      <c r="N63" s="101" t="e">
        <f t="shared" si="3"/>
        <v>#VALUE!</v>
      </c>
      <c r="O63" s="101" t="e">
        <f t="shared" si="3"/>
        <v>#VALUE!</v>
      </c>
      <c r="P63" s="101" t="e">
        <f t="shared" si="3"/>
        <v>#VALUE!</v>
      </c>
      <c r="Q63" s="101">
        <f t="shared" si="3"/>
        <v>4054.9441352471022</v>
      </c>
      <c r="R63" s="101">
        <f t="shared" si="3"/>
        <v>4210.4298998426957</v>
      </c>
      <c r="S63" s="101">
        <f t="shared" si="3"/>
        <v>4070.1049157666871</v>
      </c>
      <c r="T63" s="101">
        <f t="shared" si="3"/>
        <v>3836.0373474129806</v>
      </c>
      <c r="U63" s="101">
        <f t="shared" si="3"/>
        <v>3743.6303413235414</v>
      </c>
      <c r="V63" s="101">
        <f t="shared" si="3"/>
        <v>4014.4203066494574</v>
      </c>
      <c r="W63" s="101">
        <f t="shared" si="3"/>
        <v>3834.0300071142128</v>
      </c>
      <c r="X63" s="101">
        <f t="shared" si="3"/>
        <v>3284.6929415797094</v>
      </c>
      <c r="Y63" s="101">
        <f t="shared" si="3"/>
        <v>4237.1465222334782</v>
      </c>
      <c r="Z63" s="101">
        <f t="shared" si="3"/>
        <v>4632.6128266738151</v>
      </c>
      <c r="AA63" s="101">
        <f t="shared" si="3"/>
        <v>4781.3442845461541</v>
      </c>
      <c r="AB63" s="101">
        <f t="shared" si="3"/>
        <v>4730.4126011134595</v>
      </c>
      <c r="AC63" s="101">
        <f t="shared" si="3"/>
        <v>4686.3459889326177</v>
      </c>
      <c r="AD63" s="101">
        <f t="shared" si="3"/>
        <v>4581.5276830233297</v>
      </c>
      <c r="AE63" s="101">
        <f t="shared" si="3"/>
        <v>4748.5266670890223</v>
      </c>
      <c r="AF63" s="101">
        <f t="shared" si="3"/>
        <v>4781.8144045771833</v>
      </c>
      <c r="AG63" s="101">
        <f t="shared" si="3"/>
        <v>4644.5849802710391</v>
      </c>
      <c r="AH63" s="101">
        <f t="shared" si="3"/>
        <v>4349.4803699569375</v>
      </c>
      <c r="AI63" s="102">
        <f t="shared" si="3"/>
        <v>4090.5552991910286</v>
      </c>
    </row>
    <row r="64" spans="1:35" ht="15.5">
      <c r="A64" s="62" t="s">
        <v>118</v>
      </c>
      <c r="B64" s="101">
        <f t="shared" ref="B64:AD64" si="4">B39/B52*1000</f>
        <v>1789.0662649341955</v>
      </c>
      <c r="C64" s="101" t="e">
        <f t="shared" si="4"/>
        <v>#VALUE!</v>
      </c>
      <c r="D64" s="101" t="e">
        <f t="shared" si="4"/>
        <v>#VALUE!</v>
      </c>
      <c r="E64" s="101" t="e">
        <f t="shared" si="4"/>
        <v>#VALUE!</v>
      </c>
      <c r="F64" s="101" t="e">
        <f t="shared" si="4"/>
        <v>#VALUE!</v>
      </c>
      <c r="G64" s="101">
        <f t="shared" si="4"/>
        <v>2002.6151264383905</v>
      </c>
      <c r="H64" s="101" t="e">
        <f t="shared" si="4"/>
        <v>#VALUE!</v>
      </c>
      <c r="I64" s="101" t="e">
        <f t="shared" si="4"/>
        <v>#VALUE!</v>
      </c>
      <c r="J64" s="101" t="e">
        <f t="shared" si="4"/>
        <v>#VALUE!</v>
      </c>
      <c r="K64" s="101" t="e">
        <f t="shared" si="4"/>
        <v>#VALUE!</v>
      </c>
      <c r="L64" s="101">
        <f t="shared" si="4"/>
        <v>2281.2414703727418</v>
      </c>
      <c r="M64" s="101" t="e">
        <f t="shared" si="4"/>
        <v>#VALUE!</v>
      </c>
      <c r="N64" s="101" t="e">
        <f t="shared" si="4"/>
        <v>#VALUE!</v>
      </c>
      <c r="O64" s="101" t="e">
        <f t="shared" si="4"/>
        <v>#VALUE!</v>
      </c>
      <c r="P64" s="101" t="e">
        <f t="shared" si="4"/>
        <v>#VALUE!</v>
      </c>
      <c r="Q64" s="101">
        <f t="shared" si="4"/>
        <v>1950.5425112066418</v>
      </c>
      <c r="R64" s="101">
        <f t="shared" si="4"/>
        <v>2004.5751865011011</v>
      </c>
      <c r="S64" s="101">
        <f t="shared" si="4"/>
        <v>1817.9618568818958</v>
      </c>
      <c r="T64" s="101">
        <f t="shared" si="4"/>
        <v>2082.6825392392138</v>
      </c>
      <c r="U64" s="101">
        <f t="shared" si="4"/>
        <v>2259.1152816062845</v>
      </c>
      <c r="V64" s="101">
        <f t="shared" si="4"/>
        <v>2235.8397544713239</v>
      </c>
      <c r="W64" s="101">
        <f t="shared" si="4"/>
        <v>1812.4233403859889</v>
      </c>
      <c r="X64" s="101">
        <f t="shared" si="4"/>
        <v>1782.8686441236637</v>
      </c>
      <c r="Y64" s="101">
        <f t="shared" si="4"/>
        <v>2076.7068717248549</v>
      </c>
      <c r="Z64" s="101">
        <f t="shared" si="4"/>
        <v>2210.3765473954595</v>
      </c>
      <c r="AA64" s="101">
        <f t="shared" si="4"/>
        <v>1962.5224228667169</v>
      </c>
      <c r="AB64" s="101">
        <f t="shared" si="4"/>
        <v>1919.0340725634783</v>
      </c>
      <c r="AC64" s="101">
        <f t="shared" si="4"/>
        <v>1815.5953786560344</v>
      </c>
      <c r="AD64" s="101">
        <f t="shared" si="4"/>
        <v>1964.174299162348</v>
      </c>
      <c r="AE64" s="101">
        <f>AE39/AE52*1000</f>
        <v>1947.9853425650776</v>
      </c>
      <c r="AF64" s="101">
        <f>AF39/AF52*1000</f>
        <v>1930.5348370778131</v>
      </c>
      <c r="AG64" s="101">
        <f>AG39/AG52*1000</f>
        <v>1877.8138837425802</v>
      </c>
      <c r="AH64" s="101">
        <f>AH39/AH52*1000</f>
        <v>1545.6514096219009</v>
      </c>
      <c r="AI64" s="102">
        <f>AI39/AI52*1000</f>
        <v>1633.2849641805499</v>
      </c>
    </row>
    <row r="65" spans="2:35">
      <c r="B65" s="103"/>
      <c r="AA65" s="103"/>
    </row>
    <row r="67" spans="2:35"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104"/>
      <c r="AE67" s="104"/>
      <c r="AF67" s="104"/>
      <c r="AG67" s="104"/>
      <c r="AH67" s="104"/>
      <c r="AI67" s="104"/>
    </row>
    <row r="68" spans="2:35"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5"/>
      <c r="AE68" s="105"/>
      <c r="AF68" s="105"/>
      <c r="AG68" s="105"/>
      <c r="AH68" s="105"/>
      <c r="AI68" s="105"/>
    </row>
    <row r="69" spans="2:35"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</row>
    <row r="70" spans="2:35">
      <c r="Q70" s="107"/>
    </row>
  </sheetData>
  <mergeCells count="4">
    <mergeCell ref="A4:A5"/>
    <mergeCell ref="A40:AE40"/>
    <mergeCell ref="A44:A45"/>
    <mergeCell ref="A57:A58"/>
  </mergeCells>
  <hyperlinks>
    <hyperlink ref="A1" location="Indice!A1" display="Torna indietro" xr:uid="{FD867DF8-AF55-4F4A-B831-216F18DC4E5B}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27</vt:i4>
      </vt:variant>
    </vt:vector>
  </HeadingPairs>
  <TitlesOfParts>
    <vt:vector size="27" baseType="lpstr">
      <vt:lpstr>Copertina</vt:lpstr>
      <vt:lpstr>Indice</vt:lpstr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Caputo Antonio</dc:creator>
  <cp:lastModifiedBy>Marco Cordella</cp:lastModifiedBy>
  <cp:lastPrinted>2024-02-14T11:59:38Z</cp:lastPrinted>
  <dcterms:created xsi:type="dcterms:W3CDTF">2024-02-13T09:52:49Z</dcterms:created>
  <dcterms:modified xsi:type="dcterms:W3CDTF">2024-03-08T13:51:30Z</dcterms:modified>
</cp:coreProperties>
</file>