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1.xml" ContentType="application/vnd.openxmlformats-officedocument.drawingml.chart+xml"/>
  <Override PartName="/xl/drawings/drawing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leo\Documents\Antonio\Fattore emissione E.E\FE 2020\"/>
    </mc:Choice>
  </mc:AlternateContent>
  <xr:revisionPtr revIDLastSave="0" documentId="13_ncr:1_{0355FDA0-6E3E-4CEF-883F-4493FE33260F}" xr6:coauthVersionLast="36" xr6:coauthVersionMax="36" xr10:uidLastSave="{00000000-0000-0000-0000-000000000000}"/>
  <bookViews>
    <workbookView xWindow="0" yWindow="0" windowWidth="23040" windowHeight="8940" tabRatio="674" xr2:uid="{831C6FC4-06D8-4C47-AEAB-27E26E86A9ED}"/>
  </bookViews>
  <sheets>
    <sheet name="Indice" sheetId="1" r:id="rId1"/>
    <sheet name="0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13" sheetId="15" r:id="rId15"/>
    <sheet name="14" sheetId="16" r:id="rId16"/>
    <sheet name="15" sheetId="17" r:id="rId17"/>
    <sheet name="16" sheetId="18" r:id="rId18"/>
    <sheet name="17" sheetId="19" r:id="rId19"/>
    <sheet name="18" sheetId="20" r:id="rId20"/>
    <sheet name="19" sheetId="21" r:id="rId21"/>
    <sheet name="20" sheetId="22" r:id="rId22"/>
    <sheet name="21" sheetId="23" r:id="rId23"/>
    <sheet name="22" sheetId="24" r:id="rId24"/>
    <sheet name="23" sheetId="25" r:id="rId25"/>
    <sheet name="24" sheetId="26" r:id="rId26"/>
  </sheets>
  <externalReferences>
    <externalReference r:id="rId27"/>
    <externalReference r:id="rId28"/>
    <externalReference r:id="rId29"/>
    <externalReference r:id="rId30"/>
    <externalReference r:id="rId31"/>
  </externalReferences>
  <definedNames>
    <definedName name="_ftn1" localSheetId="9">'8'!#REF!</definedName>
    <definedName name="_ftn2" localSheetId="9">'8'!#REF!</definedName>
    <definedName name="_ftn3" localSheetId="9">'8'!#REF!</definedName>
    <definedName name="_ftn4" localSheetId="9">'8'!#REF!</definedName>
    <definedName name="_ftnref1" localSheetId="9">'8'!#REF!</definedName>
    <definedName name="_ftnref2" localSheetId="9">'8'!#REF!</definedName>
    <definedName name="_ftnref3" localSheetId="9">'8'!#REF!</definedName>
    <definedName name="_ftnref4" localSheetId="9">'8'!#REF!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P144" i="26" l="1"/>
  <c r="O144" i="26"/>
  <c r="N144" i="26"/>
  <c r="M144" i="26"/>
  <c r="L144" i="26"/>
  <c r="K144" i="26"/>
  <c r="J144" i="26"/>
  <c r="H144" i="26"/>
  <c r="G144" i="26"/>
  <c r="F144" i="26"/>
  <c r="E144" i="26"/>
  <c r="D144" i="26"/>
  <c r="C144" i="26"/>
  <c r="B144" i="26"/>
  <c r="P143" i="26"/>
  <c r="O143" i="26"/>
  <c r="N143" i="26"/>
  <c r="M143" i="26"/>
  <c r="L143" i="26"/>
  <c r="K143" i="26"/>
  <c r="J143" i="26"/>
  <c r="H143" i="26"/>
  <c r="G143" i="26"/>
  <c r="F143" i="26"/>
  <c r="E143" i="26"/>
  <c r="D143" i="26"/>
  <c r="C143" i="26"/>
  <c r="B143" i="26"/>
  <c r="P142" i="26"/>
  <c r="O142" i="26"/>
  <c r="N142" i="26"/>
  <c r="M142" i="26"/>
  <c r="L142" i="26"/>
  <c r="K142" i="26"/>
  <c r="J142" i="26"/>
  <c r="H142" i="26"/>
  <c r="G142" i="26"/>
  <c r="F142" i="26"/>
  <c r="E142" i="26"/>
  <c r="D142" i="26"/>
  <c r="C142" i="26"/>
  <c r="B142" i="26"/>
  <c r="P141" i="26"/>
  <c r="O141" i="26"/>
  <c r="N141" i="26"/>
  <c r="M141" i="26"/>
  <c r="L141" i="26"/>
  <c r="K141" i="26"/>
  <c r="J141" i="26"/>
  <c r="H141" i="26"/>
  <c r="G141" i="26"/>
  <c r="F141" i="26"/>
  <c r="E141" i="26"/>
  <c r="D141" i="26"/>
  <c r="C141" i="26"/>
  <c r="B141" i="26"/>
  <c r="P140" i="26"/>
  <c r="O140" i="26"/>
  <c r="N140" i="26"/>
  <c r="M140" i="26"/>
  <c r="L140" i="26"/>
  <c r="K140" i="26"/>
  <c r="J140" i="26"/>
  <c r="H140" i="26"/>
  <c r="G140" i="26"/>
  <c r="F140" i="26"/>
  <c r="E140" i="26"/>
  <c r="D140" i="26"/>
  <c r="C140" i="26"/>
  <c r="B140" i="26"/>
  <c r="P139" i="26"/>
  <c r="O139" i="26"/>
  <c r="N139" i="26"/>
  <c r="M139" i="26"/>
  <c r="L139" i="26"/>
  <c r="K139" i="26"/>
  <c r="J139" i="26"/>
  <c r="H139" i="26"/>
  <c r="G139" i="26"/>
  <c r="F139" i="26"/>
  <c r="E139" i="26"/>
  <c r="D139" i="26"/>
  <c r="C139" i="26"/>
  <c r="B139" i="26"/>
  <c r="P138" i="26"/>
  <c r="O138" i="26"/>
  <c r="N138" i="26"/>
  <c r="M138" i="26"/>
  <c r="L138" i="26"/>
  <c r="K138" i="26"/>
  <c r="J138" i="26"/>
  <c r="H138" i="26"/>
  <c r="G138" i="26"/>
  <c r="F138" i="26"/>
  <c r="E138" i="26"/>
  <c r="D138" i="26"/>
  <c r="C138" i="26"/>
  <c r="B138" i="26"/>
  <c r="H137" i="26"/>
  <c r="G137" i="26"/>
  <c r="F137" i="26"/>
  <c r="E137" i="26"/>
  <c r="D137" i="26"/>
  <c r="C137" i="26"/>
  <c r="B137" i="26"/>
  <c r="H136" i="26"/>
  <c r="G136" i="26"/>
  <c r="F136" i="26"/>
  <c r="E136" i="26"/>
  <c r="D136" i="26"/>
  <c r="C136" i="26"/>
  <c r="B136" i="26"/>
  <c r="H135" i="26"/>
  <c r="G135" i="26"/>
  <c r="F135" i="26"/>
  <c r="E135" i="26"/>
  <c r="D135" i="26"/>
  <c r="C135" i="26"/>
  <c r="B135" i="26"/>
  <c r="H134" i="26"/>
  <c r="G134" i="26"/>
  <c r="F134" i="26"/>
  <c r="E134" i="26"/>
  <c r="D134" i="26"/>
  <c r="C134" i="26"/>
  <c r="B134" i="26"/>
  <c r="H133" i="26"/>
  <c r="G133" i="26"/>
  <c r="F133" i="26"/>
  <c r="E133" i="26"/>
  <c r="D133" i="26"/>
  <c r="C133" i="26"/>
  <c r="B133" i="26"/>
  <c r="H132" i="26"/>
  <c r="G132" i="26"/>
  <c r="F132" i="26"/>
  <c r="E132" i="26"/>
  <c r="D132" i="26"/>
  <c r="C132" i="26"/>
  <c r="B132" i="26"/>
  <c r="P128" i="26"/>
  <c r="O128" i="26"/>
  <c r="N128" i="26"/>
  <c r="M128" i="26"/>
  <c r="L128" i="26"/>
  <c r="K128" i="26"/>
  <c r="J128" i="26"/>
  <c r="H128" i="26"/>
  <c r="G128" i="26"/>
  <c r="F128" i="26"/>
  <c r="E128" i="26"/>
  <c r="D128" i="26"/>
  <c r="C128" i="26"/>
  <c r="B128" i="26"/>
  <c r="P127" i="26"/>
  <c r="O127" i="26"/>
  <c r="N127" i="26"/>
  <c r="M127" i="26"/>
  <c r="L127" i="26"/>
  <c r="K127" i="26"/>
  <c r="J127" i="26"/>
  <c r="H127" i="26"/>
  <c r="G127" i="26"/>
  <c r="F127" i="26"/>
  <c r="E127" i="26"/>
  <c r="D127" i="26"/>
  <c r="C127" i="26"/>
  <c r="B127" i="26"/>
  <c r="P126" i="26"/>
  <c r="O126" i="26"/>
  <c r="N126" i="26"/>
  <c r="M126" i="26"/>
  <c r="L126" i="26"/>
  <c r="K126" i="26"/>
  <c r="J126" i="26"/>
  <c r="H126" i="26"/>
  <c r="G126" i="26"/>
  <c r="F126" i="26"/>
  <c r="E126" i="26"/>
  <c r="D126" i="26"/>
  <c r="C126" i="26"/>
  <c r="B126" i="26"/>
  <c r="P125" i="26"/>
  <c r="O125" i="26"/>
  <c r="N125" i="26"/>
  <c r="M125" i="26"/>
  <c r="L125" i="26"/>
  <c r="K125" i="26"/>
  <c r="J125" i="26"/>
  <c r="H125" i="26"/>
  <c r="G125" i="26"/>
  <c r="F125" i="26"/>
  <c r="E125" i="26"/>
  <c r="D125" i="26"/>
  <c r="C125" i="26"/>
  <c r="B125" i="26"/>
  <c r="P124" i="26"/>
  <c r="O124" i="26"/>
  <c r="N124" i="26"/>
  <c r="M124" i="26"/>
  <c r="L124" i="26"/>
  <c r="K124" i="26"/>
  <c r="J124" i="26"/>
  <c r="H124" i="26"/>
  <c r="G124" i="26"/>
  <c r="F124" i="26"/>
  <c r="E124" i="26"/>
  <c r="D124" i="26"/>
  <c r="C124" i="26"/>
  <c r="B124" i="26"/>
  <c r="P123" i="26"/>
  <c r="O123" i="26"/>
  <c r="N123" i="26"/>
  <c r="M123" i="26"/>
  <c r="L123" i="26"/>
  <c r="K123" i="26"/>
  <c r="J123" i="26"/>
  <c r="H123" i="26"/>
  <c r="G123" i="26"/>
  <c r="F123" i="26"/>
  <c r="E123" i="26"/>
  <c r="D123" i="26"/>
  <c r="C123" i="26"/>
  <c r="B123" i="26"/>
  <c r="P122" i="26"/>
  <c r="O122" i="26"/>
  <c r="N122" i="26"/>
  <c r="M122" i="26"/>
  <c r="L122" i="26"/>
  <c r="K122" i="26"/>
  <c r="J122" i="26"/>
  <c r="H122" i="26"/>
  <c r="G122" i="26"/>
  <c r="F122" i="26"/>
  <c r="E122" i="26"/>
  <c r="D122" i="26"/>
  <c r="C122" i="26"/>
  <c r="B122" i="26"/>
  <c r="H121" i="26"/>
  <c r="G121" i="26"/>
  <c r="F121" i="26"/>
  <c r="E121" i="26"/>
  <c r="D121" i="26"/>
  <c r="C121" i="26"/>
  <c r="B121" i="26"/>
  <c r="H120" i="26"/>
  <c r="G120" i="26"/>
  <c r="F120" i="26"/>
  <c r="E120" i="26"/>
  <c r="D120" i="26"/>
  <c r="C120" i="26"/>
  <c r="B120" i="26"/>
  <c r="H119" i="26"/>
  <c r="G119" i="26"/>
  <c r="F119" i="26"/>
  <c r="E119" i="26"/>
  <c r="D119" i="26"/>
  <c r="C119" i="26"/>
  <c r="B119" i="26"/>
  <c r="H118" i="26"/>
  <c r="G118" i="26"/>
  <c r="F118" i="26"/>
  <c r="E118" i="26"/>
  <c r="D118" i="26"/>
  <c r="C118" i="26"/>
  <c r="B118" i="26"/>
  <c r="H117" i="26"/>
  <c r="G117" i="26"/>
  <c r="F117" i="26"/>
  <c r="E117" i="26"/>
  <c r="D117" i="26"/>
  <c r="C117" i="26"/>
  <c r="B117" i="26"/>
  <c r="H116" i="26"/>
  <c r="G116" i="26"/>
  <c r="F116" i="26"/>
  <c r="E116" i="26"/>
  <c r="D116" i="26"/>
  <c r="C116" i="26"/>
  <c r="B116" i="26"/>
  <c r="P112" i="26"/>
  <c r="O112" i="26"/>
  <c r="N112" i="26"/>
  <c r="M112" i="26"/>
  <c r="L112" i="26"/>
  <c r="K112" i="26"/>
  <c r="J112" i="26"/>
  <c r="H112" i="26"/>
  <c r="G112" i="26"/>
  <c r="F112" i="26"/>
  <c r="E112" i="26"/>
  <c r="D112" i="26"/>
  <c r="C112" i="26"/>
  <c r="B112" i="26"/>
  <c r="P111" i="26"/>
  <c r="O111" i="26"/>
  <c r="N111" i="26"/>
  <c r="M111" i="26"/>
  <c r="L111" i="26"/>
  <c r="K111" i="26"/>
  <c r="J111" i="26"/>
  <c r="H111" i="26"/>
  <c r="G111" i="26"/>
  <c r="F111" i="26"/>
  <c r="E111" i="26"/>
  <c r="D111" i="26"/>
  <c r="C111" i="26"/>
  <c r="B111" i="26"/>
  <c r="P110" i="26"/>
  <c r="O110" i="26"/>
  <c r="N110" i="26"/>
  <c r="M110" i="26"/>
  <c r="L110" i="26"/>
  <c r="K110" i="26"/>
  <c r="J110" i="26"/>
  <c r="H110" i="26"/>
  <c r="G110" i="26"/>
  <c r="F110" i="26"/>
  <c r="E110" i="26"/>
  <c r="D110" i="26"/>
  <c r="C110" i="26"/>
  <c r="B110" i="26"/>
  <c r="P109" i="26"/>
  <c r="O109" i="26"/>
  <c r="N109" i="26"/>
  <c r="M109" i="26"/>
  <c r="L109" i="26"/>
  <c r="K109" i="26"/>
  <c r="J109" i="26"/>
  <c r="H109" i="26"/>
  <c r="G109" i="26"/>
  <c r="F109" i="26"/>
  <c r="E109" i="26"/>
  <c r="D109" i="26"/>
  <c r="C109" i="26"/>
  <c r="B109" i="26"/>
  <c r="P108" i="26"/>
  <c r="O108" i="26"/>
  <c r="N108" i="26"/>
  <c r="M108" i="26"/>
  <c r="L108" i="26"/>
  <c r="K108" i="26"/>
  <c r="J108" i="26"/>
  <c r="H108" i="26"/>
  <c r="G108" i="26"/>
  <c r="F108" i="26"/>
  <c r="E108" i="26"/>
  <c r="D108" i="26"/>
  <c r="C108" i="26"/>
  <c r="B108" i="26"/>
  <c r="P107" i="26"/>
  <c r="O107" i="26"/>
  <c r="N107" i="26"/>
  <c r="M107" i="26"/>
  <c r="L107" i="26"/>
  <c r="K107" i="26"/>
  <c r="J107" i="26"/>
  <c r="H107" i="26"/>
  <c r="G107" i="26"/>
  <c r="F107" i="26"/>
  <c r="E107" i="26"/>
  <c r="D107" i="26"/>
  <c r="C107" i="26"/>
  <c r="B107" i="26"/>
  <c r="P106" i="26"/>
  <c r="O106" i="26"/>
  <c r="N106" i="26"/>
  <c r="M106" i="26"/>
  <c r="L106" i="26"/>
  <c r="K106" i="26"/>
  <c r="J106" i="26"/>
  <c r="H106" i="26"/>
  <c r="G106" i="26"/>
  <c r="F106" i="26"/>
  <c r="E106" i="26"/>
  <c r="D106" i="26"/>
  <c r="C106" i="26"/>
  <c r="B106" i="26"/>
  <c r="H105" i="26"/>
  <c r="G105" i="26"/>
  <c r="F105" i="26"/>
  <c r="E105" i="26"/>
  <c r="D105" i="26"/>
  <c r="C105" i="26"/>
  <c r="B105" i="26"/>
  <c r="H104" i="26"/>
  <c r="G104" i="26"/>
  <c r="F104" i="26"/>
  <c r="E104" i="26"/>
  <c r="D104" i="26"/>
  <c r="C104" i="26"/>
  <c r="B104" i="26"/>
  <c r="H103" i="26"/>
  <c r="G103" i="26"/>
  <c r="F103" i="26"/>
  <c r="E103" i="26"/>
  <c r="D103" i="26"/>
  <c r="C103" i="26"/>
  <c r="B103" i="26"/>
  <c r="H102" i="26"/>
  <c r="G102" i="26"/>
  <c r="F102" i="26"/>
  <c r="E102" i="26"/>
  <c r="D102" i="26"/>
  <c r="C102" i="26"/>
  <c r="B102" i="26"/>
  <c r="H101" i="26"/>
  <c r="G101" i="26"/>
  <c r="F101" i="26"/>
  <c r="E101" i="26"/>
  <c r="D101" i="26"/>
  <c r="C101" i="26"/>
  <c r="B101" i="26"/>
  <c r="H100" i="26"/>
  <c r="G100" i="26"/>
  <c r="F100" i="26"/>
  <c r="E100" i="26"/>
  <c r="D100" i="26"/>
  <c r="C100" i="26"/>
  <c r="B100" i="26"/>
  <c r="P96" i="26"/>
  <c r="O96" i="26"/>
  <c r="N96" i="26"/>
  <c r="M96" i="26"/>
  <c r="L96" i="26"/>
  <c r="K96" i="26"/>
  <c r="J96" i="26"/>
  <c r="H96" i="26"/>
  <c r="G96" i="26"/>
  <c r="F96" i="26"/>
  <c r="E96" i="26"/>
  <c r="D96" i="26"/>
  <c r="C96" i="26"/>
  <c r="B96" i="26"/>
  <c r="P95" i="26"/>
  <c r="O95" i="26"/>
  <c r="N95" i="26"/>
  <c r="M95" i="26"/>
  <c r="L95" i="26"/>
  <c r="K95" i="26"/>
  <c r="J95" i="26"/>
  <c r="H95" i="26"/>
  <c r="G95" i="26"/>
  <c r="F95" i="26"/>
  <c r="E95" i="26"/>
  <c r="D95" i="26"/>
  <c r="C95" i="26"/>
  <c r="B95" i="26"/>
  <c r="P94" i="26"/>
  <c r="O94" i="26"/>
  <c r="N94" i="26"/>
  <c r="M94" i="26"/>
  <c r="L94" i="26"/>
  <c r="K94" i="26"/>
  <c r="J94" i="26"/>
  <c r="H94" i="26"/>
  <c r="G94" i="26"/>
  <c r="F94" i="26"/>
  <c r="E94" i="26"/>
  <c r="D94" i="26"/>
  <c r="C94" i="26"/>
  <c r="B94" i="26"/>
  <c r="P93" i="26"/>
  <c r="O93" i="26"/>
  <c r="N93" i="26"/>
  <c r="M93" i="26"/>
  <c r="L93" i="26"/>
  <c r="K93" i="26"/>
  <c r="J93" i="26"/>
  <c r="H93" i="26"/>
  <c r="G93" i="26"/>
  <c r="F93" i="26"/>
  <c r="E93" i="26"/>
  <c r="D93" i="26"/>
  <c r="C93" i="26"/>
  <c r="B93" i="26"/>
  <c r="P92" i="26"/>
  <c r="O92" i="26"/>
  <c r="N92" i="26"/>
  <c r="M92" i="26"/>
  <c r="L92" i="26"/>
  <c r="K92" i="26"/>
  <c r="J92" i="26"/>
  <c r="H92" i="26"/>
  <c r="G92" i="26"/>
  <c r="F92" i="26"/>
  <c r="E92" i="26"/>
  <c r="D92" i="26"/>
  <c r="C92" i="26"/>
  <c r="B92" i="26"/>
  <c r="P91" i="26"/>
  <c r="O91" i="26"/>
  <c r="N91" i="26"/>
  <c r="M91" i="26"/>
  <c r="L91" i="26"/>
  <c r="K91" i="26"/>
  <c r="J91" i="26"/>
  <c r="H91" i="26"/>
  <c r="G91" i="26"/>
  <c r="F91" i="26"/>
  <c r="E91" i="26"/>
  <c r="D91" i="26"/>
  <c r="C91" i="26"/>
  <c r="B91" i="26"/>
  <c r="P90" i="26"/>
  <c r="O90" i="26"/>
  <c r="N90" i="26"/>
  <c r="M90" i="26"/>
  <c r="L90" i="26"/>
  <c r="K90" i="26"/>
  <c r="J90" i="26"/>
  <c r="H90" i="26"/>
  <c r="G90" i="26"/>
  <c r="F90" i="26"/>
  <c r="E90" i="26"/>
  <c r="D90" i="26"/>
  <c r="C90" i="26"/>
  <c r="B90" i="26"/>
  <c r="H89" i="26"/>
  <c r="G89" i="26"/>
  <c r="F89" i="26"/>
  <c r="E89" i="26"/>
  <c r="D89" i="26"/>
  <c r="C89" i="26"/>
  <c r="B89" i="26"/>
  <c r="H88" i="26"/>
  <c r="G88" i="26"/>
  <c r="F88" i="26"/>
  <c r="E88" i="26"/>
  <c r="D88" i="26"/>
  <c r="C88" i="26"/>
  <c r="B88" i="26"/>
  <c r="H87" i="26"/>
  <c r="G87" i="26"/>
  <c r="F87" i="26"/>
  <c r="E87" i="26"/>
  <c r="D87" i="26"/>
  <c r="C87" i="26"/>
  <c r="B87" i="26"/>
  <c r="H86" i="26"/>
  <c r="G86" i="26"/>
  <c r="F86" i="26"/>
  <c r="E86" i="26"/>
  <c r="D86" i="26"/>
  <c r="C86" i="26"/>
  <c r="B86" i="26"/>
  <c r="H85" i="26"/>
  <c r="G85" i="26"/>
  <c r="F85" i="26"/>
  <c r="E85" i="26"/>
  <c r="D85" i="26"/>
  <c r="C85" i="26"/>
  <c r="B85" i="26"/>
  <c r="H84" i="26"/>
  <c r="G84" i="26"/>
  <c r="F84" i="26"/>
  <c r="E84" i="26"/>
  <c r="D84" i="26"/>
  <c r="C84" i="26"/>
  <c r="B84" i="26"/>
  <c r="P78" i="26"/>
  <c r="O78" i="26"/>
  <c r="N78" i="26"/>
  <c r="M78" i="26"/>
  <c r="L78" i="26"/>
  <c r="K78" i="26"/>
  <c r="J78" i="26"/>
  <c r="H78" i="26"/>
  <c r="G78" i="26"/>
  <c r="F78" i="26"/>
  <c r="E78" i="26"/>
  <c r="D78" i="26"/>
  <c r="C78" i="26"/>
  <c r="B78" i="26"/>
  <c r="P77" i="26"/>
  <c r="O77" i="26"/>
  <c r="N77" i="26"/>
  <c r="M77" i="26"/>
  <c r="L77" i="26"/>
  <c r="K77" i="26"/>
  <c r="J77" i="26"/>
  <c r="H77" i="26"/>
  <c r="G77" i="26"/>
  <c r="F77" i="26"/>
  <c r="E77" i="26"/>
  <c r="D77" i="26"/>
  <c r="C77" i="26"/>
  <c r="B77" i="26"/>
  <c r="P76" i="26"/>
  <c r="O76" i="26"/>
  <c r="N76" i="26"/>
  <c r="M76" i="26"/>
  <c r="L76" i="26"/>
  <c r="K76" i="26"/>
  <c r="J76" i="26"/>
  <c r="H76" i="26"/>
  <c r="G76" i="26"/>
  <c r="F76" i="26"/>
  <c r="E76" i="26"/>
  <c r="D76" i="26"/>
  <c r="C76" i="26"/>
  <c r="B76" i="26"/>
  <c r="P75" i="26"/>
  <c r="O75" i="26"/>
  <c r="N75" i="26"/>
  <c r="M75" i="26"/>
  <c r="L75" i="26"/>
  <c r="K75" i="26"/>
  <c r="J75" i="26"/>
  <c r="H75" i="26"/>
  <c r="G75" i="26"/>
  <c r="F75" i="26"/>
  <c r="E75" i="26"/>
  <c r="D75" i="26"/>
  <c r="C75" i="26"/>
  <c r="B75" i="26"/>
  <c r="P74" i="26"/>
  <c r="O74" i="26"/>
  <c r="N74" i="26"/>
  <c r="M74" i="26"/>
  <c r="L74" i="26"/>
  <c r="K74" i="26"/>
  <c r="J74" i="26"/>
  <c r="H74" i="26"/>
  <c r="G74" i="26"/>
  <c r="F74" i="26"/>
  <c r="E74" i="26"/>
  <c r="D74" i="26"/>
  <c r="C74" i="26"/>
  <c r="B74" i="26"/>
  <c r="P73" i="26"/>
  <c r="O73" i="26"/>
  <c r="N73" i="26"/>
  <c r="M73" i="26"/>
  <c r="L73" i="26"/>
  <c r="K73" i="26"/>
  <c r="J73" i="26"/>
  <c r="H73" i="26"/>
  <c r="G73" i="26"/>
  <c r="F73" i="26"/>
  <c r="E73" i="26"/>
  <c r="D73" i="26"/>
  <c r="C73" i="26"/>
  <c r="B73" i="26"/>
  <c r="P72" i="26"/>
  <c r="O72" i="26"/>
  <c r="N72" i="26"/>
  <c r="M72" i="26"/>
  <c r="L72" i="26"/>
  <c r="K72" i="26"/>
  <c r="J72" i="26"/>
  <c r="H72" i="26"/>
  <c r="G72" i="26"/>
  <c r="F72" i="26"/>
  <c r="E72" i="26"/>
  <c r="D72" i="26"/>
  <c r="C72" i="26"/>
  <c r="B72" i="26"/>
  <c r="H71" i="26"/>
  <c r="G71" i="26"/>
  <c r="F71" i="26"/>
  <c r="E71" i="26"/>
  <c r="D71" i="26"/>
  <c r="C71" i="26"/>
  <c r="B71" i="26"/>
  <c r="H70" i="26"/>
  <c r="G70" i="26"/>
  <c r="F70" i="26"/>
  <c r="E70" i="26"/>
  <c r="D70" i="26"/>
  <c r="C70" i="26"/>
  <c r="B70" i="26"/>
  <c r="H69" i="26"/>
  <c r="G69" i="26"/>
  <c r="F69" i="26"/>
  <c r="E69" i="26"/>
  <c r="D69" i="26"/>
  <c r="C69" i="26"/>
  <c r="B69" i="26"/>
  <c r="H68" i="26"/>
  <c r="G68" i="26"/>
  <c r="F68" i="26"/>
  <c r="E68" i="26"/>
  <c r="D68" i="26"/>
  <c r="C68" i="26"/>
  <c r="B68" i="26"/>
  <c r="H67" i="26"/>
  <c r="G67" i="26"/>
  <c r="F67" i="26"/>
  <c r="E67" i="26"/>
  <c r="D67" i="26"/>
  <c r="C67" i="26"/>
  <c r="B67" i="26"/>
  <c r="H66" i="26"/>
  <c r="G66" i="26"/>
  <c r="F66" i="26"/>
  <c r="E66" i="26"/>
  <c r="D66" i="26"/>
  <c r="C66" i="26"/>
  <c r="B66" i="26"/>
  <c r="P60" i="26"/>
  <c r="O60" i="26"/>
  <c r="N60" i="26"/>
  <c r="M60" i="26"/>
  <c r="L60" i="26"/>
  <c r="K60" i="26"/>
  <c r="J60" i="26"/>
  <c r="H60" i="26"/>
  <c r="G60" i="26"/>
  <c r="F60" i="26"/>
  <c r="E60" i="26"/>
  <c r="D60" i="26"/>
  <c r="C60" i="26"/>
  <c r="B60" i="26"/>
  <c r="P59" i="26"/>
  <c r="O59" i="26"/>
  <c r="N59" i="26"/>
  <c r="M59" i="26"/>
  <c r="L59" i="26"/>
  <c r="K59" i="26"/>
  <c r="J59" i="26"/>
  <c r="H59" i="26"/>
  <c r="G59" i="26"/>
  <c r="F59" i="26"/>
  <c r="E59" i="26"/>
  <c r="D59" i="26"/>
  <c r="C59" i="26"/>
  <c r="B59" i="26"/>
  <c r="P58" i="26"/>
  <c r="O58" i="26"/>
  <c r="N58" i="26"/>
  <c r="M58" i="26"/>
  <c r="L58" i="26"/>
  <c r="K58" i="26"/>
  <c r="J58" i="26"/>
  <c r="H58" i="26"/>
  <c r="G58" i="26"/>
  <c r="F58" i="26"/>
  <c r="E58" i="26"/>
  <c r="D58" i="26"/>
  <c r="C58" i="26"/>
  <c r="B58" i="26"/>
  <c r="P57" i="26"/>
  <c r="O57" i="26"/>
  <c r="N57" i="26"/>
  <c r="M57" i="26"/>
  <c r="L57" i="26"/>
  <c r="K57" i="26"/>
  <c r="J57" i="26"/>
  <c r="H57" i="26"/>
  <c r="G57" i="26"/>
  <c r="F57" i="26"/>
  <c r="E57" i="26"/>
  <c r="D57" i="26"/>
  <c r="C57" i="26"/>
  <c r="B57" i="26"/>
  <c r="P56" i="26"/>
  <c r="O56" i="26"/>
  <c r="N56" i="26"/>
  <c r="M56" i="26"/>
  <c r="L56" i="26"/>
  <c r="K56" i="26"/>
  <c r="J56" i="26"/>
  <c r="H56" i="26"/>
  <c r="G56" i="26"/>
  <c r="F56" i="26"/>
  <c r="E56" i="26"/>
  <c r="D56" i="26"/>
  <c r="C56" i="26"/>
  <c r="B56" i="26"/>
  <c r="P55" i="26"/>
  <c r="O55" i="26"/>
  <c r="N55" i="26"/>
  <c r="M55" i="26"/>
  <c r="L55" i="26"/>
  <c r="K55" i="26"/>
  <c r="J55" i="26"/>
  <c r="H55" i="26"/>
  <c r="G55" i="26"/>
  <c r="F55" i="26"/>
  <c r="E55" i="26"/>
  <c r="D55" i="26"/>
  <c r="C55" i="26"/>
  <c r="B55" i="26"/>
  <c r="P54" i="26"/>
  <c r="O54" i="26"/>
  <c r="N54" i="26"/>
  <c r="M54" i="26"/>
  <c r="L54" i="26"/>
  <c r="K54" i="26"/>
  <c r="J54" i="26"/>
  <c r="H54" i="26"/>
  <c r="G54" i="26"/>
  <c r="F54" i="26"/>
  <c r="E54" i="26"/>
  <c r="D54" i="26"/>
  <c r="C54" i="26"/>
  <c r="B54" i="26"/>
  <c r="P53" i="26"/>
  <c r="O53" i="26"/>
  <c r="N53" i="26"/>
  <c r="M53" i="26"/>
  <c r="L53" i="26"/>
  <c r="K53" i="26"/>
  <c r="J53" i="26"/>
  <c r="H53" i="26"/>
  <c r="G53" i="26"/>
  <c r="F53" i="26"/>
  <c r="E53" i="26"/>
  <c r="D53" i="26"/>
  <c r="C53" i="26"/>
  <c r="B53" i="26"/>
  <c r="H52" i="26"/>
  <c r="G52" i="26"/>
  <c r="F52" i="26"/>
  <c r="E52" i="26"/>
  <c r="D52" i="26"/>
  <c r="C52" i="26"/>
  <c r="B52" i="26"/>
  <c r="H51" i="26"/>
  <c r="G51" i="26"/>
  <c r="F51" i="26"/>
  <c r="E51" i="26"/>
  <c r="D51" i="26"/>
  <c r="C51" i="26"/>
  <c r="B51" i="26"/>
  <c r="H50" i="26"/>
  <c r="G50" i="26"/>
  <c r="F50" i="26"/>
  <c r="E50" i="26"/>
  <c r="D50" i="26"/>
  <c r="C50" i="26"/>
  <c r="B50" i="26"/>
  <c r="H49" i="26"/>
  <c r="G49" i="26"/>
  <c r="F49" i="26"/>
  <c r="E49" i="26"/>
  <c r="D49" i="26"/>
  <c r="C49" i="26"/>
  <c r="B49" i="26"/>
  <c r="H48" i="26"/>
  <c r="G48" i="26"/>
  <c r="F48" i="26"/>
  <c r="E48" i="26"/>
  <c r="D48" i="26"/>
  <c r="C48" i="26"/>
  <c r="B48" i="26"/>
  <c r="H47" i="26"/>
  <c r="G47" i="26"/>
  <c r="F47" i="26"/>
  <c r="E47" i="26"/>
  <c r="D47" i="26"/>
  <c r="C47" i="26"/>
  <c r="B47" i="26"/>
  <c r="H46" i="26"/>
  <c r="G46" i="26"/>
  <c r="F46" i="26"/>
  <c r="E46" i="26"/>
  <c r="D46" i="26"/>
  <c r="C46" i="26"/>
  <c r="B46" i="26"/>
  <c r="P40" i="26"/>
  <c r="O40" i="26"/>
  <c r="N40" i="26"/>
  <c r="M40" i="26"/>
  <c r="L40" i="26"/>
  <c r="K40" i="26"/>
  <c r="J40" i="26"/>
  <c r="H40" i="26"/>
  <c r="G40" i="26"/>
  <c r="F40" i="26"/>
  <c r="E40" i="26"/>
  <c r="D40" i="26"/>
  <c r="C40" i="26"/>
  <c r="B40" i="26"/>
  <c r="P39" i="26"/>
  <c r="O39" i="26"/>
  <c r="N39" i="26"/>
  <c r="M39" i="26"/>
  <c r="L39" i="26"/>
  <c r="K39" i="26"/>
  <c r="J39" i="26"/>
  <c r="H39" i="26"/>
  <c r="G39" i="26"/>
  <c r="F39" i="26"/>
  <c r="E39" i="26"/>
  <c r="D39" i="26"/>
  <c r="C39" i="26"/>
  <c r="B39" i="26"/>
  <c r="P38" i="26"/>
  <c r="O38" i="26"/>
  <c r="N38" i="26"/>
  <c r="M38" i="26"/>
  <c r="L38" i="26"/>
  <c r="K38" i="26"/>
  <c r="J38" i="26"/>
  <c r="H38" i="26"/>
  <c r="G38" i="26"/>
  <c r="F38" i="26"/>
  <c r="E38" i="26"/>
  <c r="D38" i="26"/>
  <c r="C38" i="26"/>
  <c r="B38" i="26"/>
  <c r="P37" i="26"/>
  <c r="O37" i="26"/>
  <c r="N37" i="26"/>
  <c r="M37" i="26"/>
  <c r="L37" i="26"/>
  <c r="K37" i="26"/>
  <c r="J37" i="26"/>
  <c r="H37" i="26"/>
  <c r="G37" i="26"/>
  <c r="F37" i="26"/>
  <c r="E37" i="26"/>
  <c r="D37" i="26"/>
  <c r="C37" i="26"/>
  <c r="B37" i="26"/>
  <c r="P36" i="26"/>
  <c r="O36" i="26"/>
  <c r="N36" i="26"/>
  <c r="M36" i="26"/>
  <c r="L36" i="26"/>
  <c r="K36" i="26"/>
  <c r="J36" i="26"/>
  <c r="H36" i="26"/>
  <c r="G36" i="26"/>
  <c r="F36" i="26"/>
  <c r="E36" i="26"/>
  <c r="D36" i="26"/>
  <c r="C36" i="26"/>
  <c r="B36" i="26"/>
  <c r="P35" i="26"/>
  <c r="O35" i="26"/>
  <c r="N35" i="26"/>
  <c r="M35" i="26"/>
  <c r="L35" i="26"/>
  <c r="K35" i="26"/>
  <c r="J35" i="26"/>
  <c r="H35" i="26"/>
  <c r="G35" i="26"/>
  <c r="F35" i="26"/>
  <c r="E35" i="26"/>
  <c r="D35" i="26"/>
  <c r="C35" i="26"/>
  <c r="B35" i="26"/>
  <c r="P34" i="26"/>
  <c r="O34" i="26"/>
  <c r="N34" i="26"/>
  <c r="M34" i="26"/>
  <c r="L34" i="26"/>
  <c r="K34" i="26"/>
  <c r="J34" i="26"/>
  <c r="H34" i="26"/>
  <c r="G34" i="26"/>
  <c r="F34" i="26"/>
  <c r="E34" i="26"/>
  <c r="D34" i="26"/>
  <c r="C34" i="26"/>
  <c r="B34" i="26"/>
  <c r="P33" i="26"/>
  <c r="O33" i="26"/>
  <c r="N33" i="26"/>
  <c r="M33" i="26"/>
  <c r="L33" i="26"/>
  <c r="K33" i="26"/>
  <c r="J33" i="26"/>
  <c r="H33" i="26"/>
  <c r="G33" i="26"/>
  <c r="F33" i="26"/>
  <c r="E33" i="26"/>
  <c r="D33" i="26"/>
  <c r="C33" i="26"/>
  <c r="B33" i="26"/>
  <c r="H32" i="26"/>
  <c r="G32" i="26"/>
  <c r="F32" i="26"/>
  <c r="E32" i="26"/>
  <c r="D32" i="26"/>
  <c r="C32" i="26"/>
  <c r="B32" i="26"/>
  <c r="H31" i="26"/>
  <c r="G31" i="26"/>
  <c r="F31" i="26"/>
  <c r="E31" i="26"/>
  <c r="D31" i="26"/>
  <c r="C31" i="26"/>
  <c r="B31" i="26"/>
  <c r="H30" i="26"/>
  <c r="G30" i="26"/>
  <c r="F30" i="26"/>
  <c r="E30" i="26"/>
  <c r="D30" i="26"/>
  <c r="C30" i="26"/>
  <c r="B30" i="26"/>
  <c r="H29" i="26"/>
  <c r="G29" i="26"/>
  <c r="F29" i="26"/>
  <c r="E29" i="26"/>
  <c r="D29" i="26"/>
  <c r="C29" i="26"/>
  <c r="B29" i="26"/>
  <c r="H28" i="26"/>
  <c r="G28" i="26"/>
  <c r="F28" i="26"/>
  <c r="E28" i="26"/>
  <c r="D28" i="26"/>
  <c r="C28" i="26"/>
  <c r="B28" i="26"/>
  <c r="H27" i="26"/>
  <c r="G27" i="26"/>
  <c r="F27" i="26"/>
  <c r="E27" i="26"/>
  <c r="D27" i="26"/>
  <c r="C27" i="26"/>
  <c r="B27" i="26"/>
  <c r="H26" i="26"/>
  <c r="G26" i="26"/>
  <c r="F26" i="26"/>
  <c r="E26" i="26"/>
  <c r="D26" i="26"/>
  <c r="C26" i="26"/>
  <c r="B26" i="26"/>
  <c r="P20" i="26"/>
  <c r="O20" i="26"/>
  <c r="N20" i="26"/>
  <c r="M20" i="26"/>
  <c r="L20" i="26"/>
  <c r="K20" i="26"/>
  <c r="J20" i="26"/>
  <c r="H20" i="26"/>
  <c r="G20" i="26"/>
  <c r="F20" i="26"/>
  <c r="E20" i="26"/>
  <c r="D20" i="26"/>
  <c r="C20" i="26"/>
  <c r="B20" i="26"/>
  <c r="P19" i="26"/>
  <c r="O19" i="26"/>
  <c r="N19" i="26"/>
  <c r="M19" i="26"/>
  <c r="L19" i="26"/>
  <c r="K19" i="26"/>
  <c r="J19" i="26"/>
  <c r="H19" i="26"/>
  <c r="G19" i="26"/>
  <c r="F19" i="26"/>
  <c r="E19" i="26"/>
  <c r="D19" i="26"/>
  <c r="C19" i="26"/>
  <c r="B19" i="26"/>
  <c r="P18" i="26"/>
  <c r="O18" i="26"/>
  <c r="N18" i="26"/>
  <c r="M18" i="26"/>
  <c r="L18" i="26"/>
  <c r="K18" i="26"/>
  <c r="J18" i="26"/>
  <c r="H18" i="26"/>
  <c r="G18" i="26"/>
  <c r="F18" i="26"/>
  <c r="E18" i="26"/>
  <c r="D18" i="26"/>
  <c r="C18" i="26"/>
  <c r="B18" i="26"/>
  <c r="P17" i="26"/>
  <c r="O17" i="26"/>
  <c r="N17" i="26"/>
  <c r="M17" i="26"/>
  <c r="L17" i="26"/>
  <c r="K17" i="26"/>
  <c r="J17" i="26"/>
  <c r="H17" i="26"/>
  <c r="G17" i="26"/>
  <c r="F17" i="26"/>
  <c r="E17" i="26"/>
  <c r="D17" i="26"/>
  <c r="C17" i="26"/>
  <c r="B17" i="26"/>
  <c r="P16" i="26"/>
  <c r="O16" i="26"/>
  <c r="N16" i="26"/>
  <c r="M16" i="26"/>
  <c r="L16" i="26"/>
  <c r="K16" i="26"/>
  <c r="J16" i="26"/>
  <c r="H16" i="26"/>
  <c r="G16" i="26"/>
  <c r="F16" i="26"/>
  <c r="E16" i="26"/>
  <c r="D16" i="26"/>
  <c r="C16" i="26"/>
  <c r="B16" i="26"/>
  <c r="P15" i="26"/>
  <c r="O15" i="26"/>
  <c r="N15" i="26"/>
  <c r="M15" i="26"/>
  <c r="L15" i="26"/>
  <c r="K15" i="26"/>
  <c r="J15" i="26"/>
  <c r="H15" i="26"/>
  <c r="G15" i="26"/>
  <c r="F15" i="26"/>
  <c r="E15" i="26"/>
  <c r="D15" i="26"/>
  <c r="C15" i="26"/>
  <c r="B15" i="26"/>
  <c r="P14" i="26"/>
  <c r="O14" i="26"/>
  <c r="N14" i="26"/>
  <c r="M14" i="26"/>
  <c r="L14" i="26"/>
  <c r="K14" i="26"/>
  <c r="J14" i="26"/>
  <c r="H14" i="26"/>
  <c r="G14" i="26"/>
  <c r="F14" i="26"/>
  <c r="E14" i="26"/>
  <c r="D14" i="26"/>
  <c r="C14" i="26"/>
  <c r="B14" i="26"/>
  <c r="P13" i="26"/>
  <c r="O13" i="26"/>
  <c r="N13" i="26"/>
  <c r="M13" i="26"/>
  <c r="L13" i="26"/>
  <c r="K13" i="26"/>
  <c r="J13" i="26"/>
  <c r="H13" i="26"/>
  <c r="G13" i="26"/>
  <c r="F13" i="26"/>
  <c r="E13" i="26"/>
  <c r="D13" i="26"/>
  <c r="C13" i="26"/>
  <c r="B13" i="26"/>
  <c r="H12" i="26"/>
  <c r="G12" i="26"/>
  <c r="F12" i="26"/>
  <c r="E12" i="26"/>
  <c r="D12" i="26"/>
  <c r="C12" i="26"/>
  <c r="B12" i="26"/>
  <c r="H11" i="26"/>
  <c r="G11" i="26"/>
  <c r="F11" i="26"/>
  <c r="E11" i="26"/>
  <c r="D11" i="26"/>
  <c r="C11" i="26"/>
  <c r="B11" i="26"/>
  <c r="H10" i="26"/>
  <c r="G10" i="26"/>
  <c r="F10" i="26"/>
  <c r="E10" i="26"/>
  <c r="D10" i="26"/>
  <c r="C10" i="26"/>
  <c r="B10" i="26"/>
  <c r="H9" i="26"/>
  <c r="G9" i="26"/>
  <c r="F9" i="26"/>
  <c r="E9" i="26"/>
  <c r="D9" i="26"/>
  <c r="C9" i="26"/>
  <c r="B9" i="26"/>
  <c r="H8" i="26"/>
  <c r="G8" i="26"/>
  <c r="F8" i="26"/>
  <c r="E8" i="26"/>
  <c r="D8" i="26"/>
  <c r="C8" i="26"/>
  <c r="B8" i="26"/>
  <c r="H7" i="26"/>
  <c r="G7" i="26"/>
  <c r="F7" i="26"/>
  <c r="E7" i="26"/>
  <c r="D7" i="26"/>
  <c r="C7" i="26"/>
  <c r="B7" i="26"/>
  <c r="H6" i="26"/>
  <c r="G6" i="26"/>
  <c r="F6" i="26"/>
  <c r="E6" i="26"/>
  <c r="D6" i="26"/>
  <c r="C6" i="26"/>
  <c r="B6" i="26"/>
  <c r="Q20" i="25"/>
  <c r="P20" i="25"/>
  <c r="O20" i="25"/>
  <c r="N20" i="25"/>
  <c r="M20" i="25"/>
  <c r="L20" i="25"/>
  <c r="K20" i="25"/>
  <c r="J20" i="25"/>
  <c r="I20" i="25"/>
  <c r="H20" i="25"/>
  <c r="G20" i="25"/>
  <c r="F20" i="25"/>
  <c r="E20" i="25"/>
  <c r="D20" i="25"/>
  <c r="C20" i="25"/>
  <c r="B20" i="25"/>
  <c r="Q19" i="25"/>
  <c r="P19" i="25"/>
  <c r="O19" i="25"/>
  <c r="N19" i="25"/>
  <c r="M19" i="25"/>
  <c r="L19" i="25"/>
  <c r="K19" i="25"/>
  <c r="J19" i="25"/>
  <c r="I19" i="25"/>
  <c r="H19" i="25"/>
  <c r="G19" i="25"/>
  <c r="F19" i="25"/>
  <c r="E19" i="25"/>
  <c r="D19" i="25"/>
  <c r="C19" i="25"/>
  <c r="B19" i="25"/>
  <c r="Q18" i="25"/>
  <c r="P18" i="25"/>
  <c r="O18" i="25"/>
  <c r="N18" i="25"/>
  <c r="M18" i="25"/>
  <c r="L18" i="25"/>
  <c r="K18" i="25"/>
  <c r="J18" i="25"/>
  <c r="I18" i="25"/>
  <c r="H18" i="25"/>
  <c r="G18" i="25"/>
  <c r="F18" i="25"/>
  <c r="E18" i="25"/>
  <c r="D18" i="25"/>
  <c r="C18" i="25"/>
  <c r="R23" i="9" s="1"/>
  <c r="B18" i="25"/>
  <c r="Q16" i="25"/>
  <c r="P16" i="25"/>
  <c r="O16" i="25"/>
  <c r="N16" i="25"/>
  <c r="M16" i="25"/>
  <c r="AB31" i="9" s="1"/>
  <c r="L16" i="25"/>
  <c r="K16" i="25"/>
  <c r="J16" i="25"/>
  <c r="I16" i="25"/>
  <c r="H16" i="25"/>
  <c r="G16" i="25"/>
  <c r="V31" i="9" s="1"/>
  <c r="F16" i="25"/>
  <c r="E16" i="25"/>
  <c r="D16" i="25"/>
  <c r="C16" i="25"/>
  <c r="B16" i="25"/>
  <c r="Q15" i="25"/>
  <c r="P15" i="25"/>
  <c r="O15" i="25"/>
  <c r="N15" i="25"/>
  <c r="M15" i="25"/>
  <c r="L15" i="25"/>
  <c r="K15" i="25"/>
  <c r="J15" i="25"/>
  <c r="I15" i="25"/>
  <c r="H15" i="25"/>
  <c r="G15" i="25"/>
  <c r="F15" i="25"/>
  <c r="E15" i="25"/>
  <c r="D15" i="25"/>
  <c r="C15" i="25"/>
  <c r="B15" i="25"/>
  <c r="Q14" i="25"/>
  <c r="P14" i="25"/>
  <c r="O14" i="25"/>
  <c r="N14" i="25"/>
  <c r="M14" i="25"/>
  <c r="L14" i="25"/>
  <c r="K14" i="25"/>
  <c r="J14" i="25"/>
  <c r="I14" i="25"/>
  <c r="H14" i="25"/>
  <c r="G14" i="25"/>
  <c r="F14" i="25"/>
  <c r="E14" i="25"/>
  <c r="D14" i="25"/>
  <c r="C14" i="25"/>
  <c r="B14" i="25"/>
  <c r="Q13" i="25"/>
  <c r="P13" i="25"/>
  <c r="O13" i="25"/>
  <c r="N13" i="25"/>
  <c r="M13" i="25"/>
  <c r="L13" i="25"/>
  <c r="K13" i="25"/>
  <c r="J13" i="25"/>
  <c r="I13" i="25"/>
  <c r="H13" i="25"/>
  <c r="G13" i="25"/>
  <c r="F13" i="25"/>
  <c r="E13" i="25"/>
  <c r="D13" i="25"/>
  <c r="C13" i="25"/>
  <c r="B13" i="25"/>
  <c r="R11" i="25"/>
  <c r="Q11" i="25"/>
  <c r="P11" i="25"/>
  <c r="O11" i="25"/>
  <c r="N11" i="25"/>
  <c r="M11" i="25"/>
  <c r="L11" i="25"/>
  <c r="K11" i="25"/>
  <c r="J11" i="25"/>
  <c r="I11" i="25"/>
  <c r="H11" i="25"/>
  <c r="G11" i="25"/>
  <c r="F11" i="25"/>
  <c r="E11" i="25"/>
  <c r="D11" i="25"/>
  <c r="C11" i="25"/>
  <c r="B11" i="25"/>
  <c r="R10" i="25"/>
  <c r="Q10" i="25"/>
  <c r="P10" i="25"/>
  <c r="O10" i="25"/>
  <c r="N10" i="25"/>
  <c r="M10" i="25"/>
  <c r="L10" i="25"/>
  <c r="K10" i="25"/>
  <c r="J10" i="25"/>
  <c r="I10" i="25"/>
  <c r="H10" i="25"/>
  <c r="G10" i="25"/>
  <c r="F10" i="25"/>
  <c r="E10" i="25"/>
  <c r="D10" i="25"/>
  <c r="C10" i="25"/>
  <c r="B10" i="25"/>
  <c r="R9" i="25"/>
  <c r="Q9" i="25"/>
  <c r="Q7" i="25" s="1"/>
  <c r="P9" i="25"/>
  <c r="O9" i="25"/>
  <c r="N9" i="25"/>
  <c r="M9" i="25"/>
  <c r="L9" i="25"/>
  <c r="K9" i="25"/>
  <c r="K7" i="25" s="1"/>
  <c r="J9" i="25"/>
  <c r="I9" i="25"/>
  <c r="H9" i="25"/>
  <c r="G9" i="25"/>
  <c r="F9" i="25"/>
  <c r="E9" i="25"/>
  <c r="E7" i="25" s="1"/>
  <c r="D9" i="25"/>
  <c r="C9" i="25"/>
  <c r="B9" i="25"/>
  <c r="R8" i="25"/>
  <c r="R7" i="25" s="1"/>
  <c r="Q8" i="25"/>
  <c r="P8" i="25"/>
  <c r="O8" i="25"/>
  <c r="O7" i="25" s="1"/>
  <c r="N8" i="25"/>
  <c r="N7" i="25" s="1"/>
  <c r="M8" i="25"/>
  <c r="L8" i="25"/>
  <c r="L7" i="25" s="1"/>
  <c r="K8" i="25"/>
  <c r="J8" i="25"/>
  <c r="I8" i="25"/>
  <c r="I7" i="25" s="1"/>
  <c r="H8" i="25"/>
  <c r="H7" i="25" s="1"/>
  <c r="G8" i="25"/>
  <c r="G7" i="25" s="1"/>
  <c r="F8" i="25"/>
  <c r="F7" i="25" s="1"/>
  <c r="E8" i="25"/>
  <c r="D8" i="25"/>
  <c r="C8" i="25"/>
  <c r="B8" i="25"/>
  <c r="B7" i="25" s="1"/>
  <c r="M7" i="25"/>
  <c r="C7" i="25"/>
  <c r="R6" i="25"/>
  <c r="Q6" i="25"/>
  <c r="P6" i="25"/>
  <c r="O6" i="25"/>
  <c r="N6" i="25"/>
  <c r="M6" i="25"/>
  <c r="L6" i="25"/>
  <c r="K6" i="25"/>
  <c r="J6" i="25"/>
  <c r="I6" i="25"/>
  <c r="H6" i="25"/>
  <c r="G6" i="25"/>
  <c r="F6" i="25"/>
  <c r="E6" i="25"/>
  <c r="D6" i="25"/>
  <c r="C6" i="25"/>
  <c r="B6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B5" i="25"/>
  <c r="R4" i="25"/>
  <c r="Q4" i="25"/>
  <c r="P4" i="25"/>
  <c r="O4" i="25"/>
  <c r="N4" i="25"/>
  <c r="M4" i="25"/>
  <c r="L4" i="25"/>
  <c r="K4" i="25"/>
  <c r="J4" i="25"/>
  <c r="I4" i="25"/>
  <c r="H4" i="25"/>
  <c r="G4" i="25"/>
  <c r="F4" i="25"/>
  <c r="E4" i="25"/>
  <c r="D4" i="25"/>
  <c r="C4" i="25"/>
  <c r="B4" i="25"/>
  <c r="R3" i="25"/>
  <c r="Q3" i="25"/>
  <c r="P3" i="25"/>
  <c r="O3" i="25"/>
  <c r="N3" i="25"/>
  <c r="M3" i="25"/>
  <c r="L3" i="25"/>
  <c r="K3" i="25"/>
  <c r="J3" i="25"/>
  <c r="I3" i="25"/>
  <c r="H3" i="25"/>
  <c r="G3" i="25"/>
  <c r="F3" i="25"/>
  <c r="E3" i="25"/>
  <c r="D3" i="25"/>
  <c r="C3" i="25"/>
  <c r="B3" i="25"/>
  <c r="H85" i="24"/>
  <c r="G85" i="24"/>
  <c r="F85" i="24"/>
  <c r="E85" i="24"/>
  <c r="D85" i="24"/>
  <c r="C85" i="24"/>
  <c r="B85" i="24"/>
  <c r="H84" i="24"/>
  <c r="G84" i="24"/>
  <c r="F84" i="24"/>
  <c r="E84" i="24"/>
  <c r="D84" i="24"/>
  <c r="C84" i="24"/>
  <c r="B84" i="24"/>
  <c r="H83" i="24"/>
  <c r="G83" i="24"/>
  <c r="F83" i="24"/>
  <c r="E83" i="24"/>
  <c r="D83" i="24"/>
  <c r="C83" i="24"/>
  <c r="B83" i="24"/>
  <c r="H82" i="24"/>
  <c r="G82" i="24"/>
  <c r="F82" i="24"/>
  <c r="E82" i="24"/>
  <c r="D82" i="24"/>
  <c r="C82" i="24"/>
  <c r="B82" i="24"/>
  <c r="H81" i="24"/>
  <c r="G81" i="24"/>
  <c r="F81" i="24"/>
  <c r="E81" i="24"/>
  <c r="D81" i="24"/>
  <c r="C81" i="24"/>
  <c r="B81" i="24"/>
  <c r="H80" i="24"/>
  <c r="G80" i="24"/>
  <c r="F80" i="24"/>
  <c r="E80" i="24"/>
  <c r="D80" i="24"/>
  <c r="C80" i="24"/>
  <c r="B80" i="24"/>
  <c r="H76" i="24"/>
  <c r="G76" i="24"/>
  <c r="F76" i="24"/>
  <c r="E76" i="24"/>
  <c r="D76" i="24"/>
  <c r="C76" i="24"/>
  <c r="B76" i="24"/>
  <c r="H75" i="24"/>
  <c r="G75" i="24"/>
  <c r="F75" i="24"/>
  <c r="E75" i="24"/>
  <c r="D75" i="24"/>
  <c r="C75" i="24"/>
  <c r="B75" i="24"/>
  <c r="H74" i="24"/>
  <c r="G74" i="24"/>
  <c r="F74" i="24"/>
  <c r="E74" i="24"/>
  <c r="D74" i="24"/>
  <c r="C74" i="24"/>
  <c r="B74" i="24"/>
  <c r="H73" i="24"/>
  <c r="G73" i="24"/>
  <c r="F73" i="24"/>
  <c r="E73" i="24"/>
  <c r="D73" i="24"/>
  <c r="C73" i="24"/>
  <c r="B73" i="24"/>
  <c r="H72" i="24"/>
  <c r="G72" i="24"/>
  <c r="F72" i="24"/>
  <c r="E72" i="24"/>
  <c r="D72" i="24"/>
  <c r="C72" i="24"/>
  <c r="B72" i="24"/>
  <c r="H71" i="24"/>
  <c r="G71" i="24"/>
  <c r="F71" i="24"/>
  <c r="E71" i="24"/>
  <c r="D71" i="24"/>
  <c r="C71" i="24"/>
  <c r="B71" i="24"/>
  <c r="H67" i="24"/>
  <c r="G67" i="24"/>
  <c r="F67" i="24"/>
  <c r="E67" i="24"/>
  <c r="D67" i="24"/>
  <c r="C67" i="24"/>
  <c r="B67" i="24"/>
  <c r="H66" i="24"/>
  <c r="G66" i="24"/>
  <c r="F66" i="24"/>
  <c r="E66" i="24"/>
  <c r="D66" i="24"/>
  <c r="C66" i="24"/>
  <c r="B66" i="24"/>
  <c r="H65" i="24"/>
  <c r="G65" i="24"/>
  <c r="F65" i="24"/>
  <c r="E65" i="24"/>
  <c r="D65" i="24"/>
  <c r="C65" i="24"/>
  <c r="B65" i="24"/>
  <c r="H64" i="24"/>
  <c r="G64" i="24"/>
  <c r="F64" i="24"/>
  <c r="E64" i="24"/>
  <c r="D64" i="24"/>
  <c r="C64" i="24"/>
  <c r="B64" i="24"/>
  <c r="H63" i="24"/>
  <c r="G63" i="24"/>
  <c r="F63" i="24"/>
  <c r="E63" i="24"/>
  <c r="D63" i="24"/>
  <c r="C63" i="24"/>
  <c r="B63" i="24"/>
  <c r="H62" i="24"/>
  <c r="G62" i="24"/>
  <c r="F62" i="24"/>
  <c r="E62" i="24"/>
  <c r="D62" i="24"/>
  <c r="C62" i="24"/>
  <c r="B62" i="24"/>
  <c r="H58" i="24"/>
  <c r="G58" i="24"/>
  <c r="F58" i="24"/>
  <c r="E58" i="24"/>
  <c r="D58" i="24"/>
  <c r="C58" i="24"/>
  <c r="B58" i="24"/>
  <c r="H57" i="24"/>
  <c r="G57" i="24"/>
  <c r="F57" i="24"/>
  <c r="E57" i="24"/>
  <c r="D57" i="24"/>
  <c r="C57" i="24"/>
  <c r="B57" i="24"/>
  <c r="H56" i="24"/>
  <c r="G56" i="24"/>
  <c r="F56" i="24"/>
  <c r="E56" i="24"/>
  <c r="D56" i="24"/>
  <c r="C56" i="24"/>
  <c r="B56" i="24"/>
  <c r="H55" i="24"/>
  <c r="G55" i="24"/>
  <c r="F55" i="24"/>
  <c r="E55" i="24"/>
  <c r="D55" i="24"/>
  <c r="C55" i="24"/>
  <c r="B55" i="24"/>
  <c r="H54" i="24"/>
  <c r="G54" i="24"/>
  <c r="F54" i="24"/>
  <c r="E54" i="24"/>
  <c r="D54" i="24"/>
  <c r="C54" i="24"/>
  <c r="B54" i="24"/>
  <c r="H53" i="24"/>
  <c r="G53" i="24"/>
  <c r="F53" i="24"/>
  <c r="E53" i="24"/>
  <c r="D53" i="24"/>
  <c r="C53" i="24"/>
  <c r="B53" i="24"/>
  <c r="H47" i="24"/>
  <c r="G47" i="24"/>
  <c r="F47" i="24"/>
  <c r="E47" i="24"/>
  <c r="D47" i="24"/>
  <c r="C47" i="24"/>
  <c r="B47" i="24"/>
  <c r="H46" i="24"/>
  <c r="G46" i="24"/>
  <c r="F46" i="24"/>
  <c r="E46" i="24"/>
  <c r="D46" i="24"/>
  <c r="C46" i="24"/>
  <c r="B46" i="24"/>
  <c r="H45" i="24"/>
  <c r="G45" i="24"/>
  <c r="F45" i="24"/>
  <c r="E45" i="24"/>
  <c r="D45" i="24"/>
  <c r="C45" i="24"/>
  <c r="B45" i="24"/>
  <c r="H44" i="24"/>
  <c r="G44" i="24"/>
  <c r="F44" i="24"/>
  <c r="E44" i="24"/>
  <c r="D44" i="24"/>
  <c r="C44" i="24"/>
  <c r="B44" i="24"/>
  <c r="H43" i="24"/>
  <c r="G43" i="24"/>
  <c r="F43" i="24"/>
  <c r="E43" i="24"/>
  <c r="D43" i="24"/>
  <c r="C43" i="24"/>
  <c r="B43" i="24"/>
  <c r="H42" i="24"/>
  <c r="G42" i="24"/>
  <c r="F42" i="24"/>
  <c r="E42" i="24"/>
  <c r="D42" i="24"/>
  <c r="C42" i="24"/>
  <c r="B42" i="24"/>
  <c r="H36" i="24"/>
  <c r="G36" i="24"/>
  <c r="F36" i="24"/>
  <c r="E36" i="24"/>
  <c r="D36" i="24"/>
  <c r="C36" i="24"/>
  <c r="B36" i="24"/>
  <c r="H35" i="24"/>
  <c r="G35" i="24"/>
  <c r="F35" i="24"/>
  <c r="E35" i="24"/>
  <c r="D35" i="24"/>
  <c r="C35" i="24"/>
  <c r="B35" i="24"/>
  <c r="H34" i="24"/>
  <c r="G34" i="24"/>
  <c r="F34" i="24"/>
  <c r="E34" i="24"/>
  <c r="D34" i="24"/>
  <c r="C34" i="24"/>
  <c r="B34" i="24"/>
  <c r="H33" i="24"/>
  <c r="G33" i="24"/>
  <c r="F33" i="24"/>
  <c r="E33" i="24"/>
  <c r="D33" i="24"/>
  <c r="C33" i="24"/>
  <c r="B33" i="24"/>
  <c r="H32" i="24"/>
  <c r="G32" i="24"/>
  <c r="F32" i="24"/>
  <c r="E32" i="24"/>
  <c r="D32" i="24"/>
  <c r="C32" i="24"/>
  <c r="B32" i="24"/>
  <c r="H31" i="24"/>
  <c r="G31" i="24"/>
  <c r="F31" i="24"/>
  <c r="E31" i="24"/>
  <c r="D31" i="24"/>
  <c r="C31" i="24"/>
  <c r="B31" i="24"/>
  <c r="H30" i="24"/>
  <c r="G30" i="24"/>
  <c r="F30" i="24"/>
  <c r="E30" i="24"/>
  <c r="D30" i="24"/>
  <c r="C30" i="24"/>
  <c r="B30" i="24"/>
  <c r="H24" i="24"/>
  <c r="G24" i="24"/>
  <c r="F24" i="24"/>
  <c r="E24" i="24"/>
  <c r="D24" i="24"/>
  <c r="C24" i="24"/>
  <c r="B24" i="24"/>
  <c r="H23" i="24"/>
  <c r="G23" i="24"/>
  <c r="F23" i="24"/>
  <c r="E23" i="24"/>
  <c r="D23" i="24"/>
  <c r="C23" i="24"/>
  <c r="B23" i="24"/>
  <c r="H22" i="24"/>
  <c r="G22" i="24"/>
  <c r="F22" i="24"/>
  <c r="E22" i="24"/>
  <c r="D22" i="24"/>
  <c r="C22" i="24"/>
  <c r="B22" i="24"/>
  <c r="H21" i="24"/>
  <c r="G21" i="24"/>
  <c r="F21" i="24"/>
  <c r="E21" i="24"/>
  <c r="D21" i="24"/>
  <c r="C21" i="24"/>
  <c r="B21" i="24"/>
  <c r="H20" i="24"/>
  <c r="G20" i="24"/>
  <c r="F20" i="24"/>
  <c r="E20" i="24"/>
  <c r="D20" i="24"/>
  <c r="C20" i="24"/>
  <c r="B20" i="24"/>
  <c r="H19" i="24"/>
  <c r="G19" i="24"/>
  <c r="F19" i="24"/>
  <c r="E19" i="24"/>
  <c r="D19" i="24"/>
  <c r="C19" i="24"/>
  <c r="B19" i="24"/>
  <c r="H18" i="24"/>
  <c r="G18" i="24"/>
  <c r="F18" i="24"/>
  <c r="E18" i="24"/>
  <c r="D18" i="24"/>
  <c r="C18" i="24"/>
  <c r="B18" i="24"/>
  <c r="H12" i="24"/>
  <c r="G12" i="24"/>
  <c r="F12" i="24"/>
  <c r="E12" i="24"/>
  <c r="D12" i="24"/>
  <c r="C12" i="24"/>
  <c r="B12" i="24"/>
  <c r="H11" i="24"/>
  <c r="G11" i="24"/>
  <c r="F11" i="24"/>
  <c r="E11" i="24"/>
  <c r="D11" i="24"/>
  <c r="C11" i="24"/>
  <c r="B11" i="24"/>
  <c r="H10" i="24"/>
  <c r="G10" i="24"/>
  <c r="F10" i="24"/>
  <c r="E10" i="24"/>
  <c r="D10" i="24"/>
  <c r="C10" i="24"/>
  <c r="B10" i="24"/>
  <c r="H9" i="24"/>
  <c r="G9" i="24"/>
  <c r="F9" i="24"/>
  <c r="E9" i="24"/>
  <c r="D9" i="24"/>
  <c r="C9" i="24"/>
  <c r="B9" i="24"/>
  <c r="H8" i="24"/>
  <c r="G8" i="24"/>
  <c r="F8" i="24"/>
  <c r="E8" i="24"/>
  <c r="D8" i="24"/>
  <c r="C8" i="24"/>
  <c r="B8" i="24"/>
  <c r="H7" i="24"/>
  <c r="G7" i="24"/>
  <c r="F7" i="24"/>
  <c r="E7" i="24"/>
  <c r="D7" i="24"/>
  <c r="C7" i="24"/>
  <c r="B7" i="24"/>
  <c r="H6" i="24"/>
  <c r="G6" i="24"/>
  <c r="F6" i="24"/>
  <c r="E6" i="24"/>
  <c r="D6" i="24"/>
  <c r="C6" i="24"/>
  <c r="B6" i="24"/>
  <c r="H85" i="23"/>
  <c r="G85" i="23"/>
  <c r="F85" i="23"/>
  <c r="E85" i="23"/>
  <c r="D85" i="23"/>
  <c r="C85" i="23"/>
  <c r="B85" i="23"/>
  <c r="H84" i="23"/>
  <c r="G84" i="23"/>
  <c r="F84" i="23"/>
  <c r="E84" i="23"/>
  <c r="D84" i="23"/>
  <c r="C84" i="23"/>
  <c r="B84" i="23"/>
  <c r="H83" i="23"/>
  <c r="G83" i="23"/>
  <c r="F83" i="23"/>
  <c r="E83" i="23"/>
  <c r="D83" i="23"/>
  <c r="C83" i="23"/>
  <c r="B83" i="23"/>
  <c r="H82" i="23"/>
  <c r="G82" i="23"/>
  <c r="F82" i="23"/>
  <c r="E82" i="23"/>
  <c r="D82" i="23"/>
  <c r="C82" i="23"/>
  <c r="B82" i="23"/>
  <c r="H81" i="23"/>
  <c r="G81" i="23"/>
  <c r="F81" i="23"/>
  <c r="E81" i="23"/>
  <c r="D81" i="23"/>
  <c r="C81" i="23"/>
  <c r="B81" i="23"/>
  <c r="H80" i="23"/>
  <c r="G80" i="23"/>
  <c r="F80" i="23"/>
  <c r="E80" i="23"/>
  <c r="D80" i="23"/>
  <c r="C80" i="23"/>
  <c r="B80" i="23"/>
  <c r="H76" i="23"/>
  <c r="G76" i="23"/>
  <c r="F76" i="23"/>
  <c r="E76" i="23"/>
  <c r="D76" i="23"/>
  <c r="C76" i="23"/>
  <c r="B76" i="23"/>
  <c r="H75" i="23"/>
  <c r="G75" i="23"/>
  <c r="F75" i="23"/>
  <c r="E75" i="23"/>
  <c r="D75" i="23"/>
  <c r="C75" i="23"/>
  <c r="B75" i="23"/>
  <c r="H74" i="23"/>
  <c r="G74" i="23"/>
  <c r="F74" i="23"/>
  <c r="E74" i="23"/>
  <c r="D74" i="23"/>
  <c r="C74" i="23"/>
  <c r="B74" i="23"/>
  <c r="H73" i="23"/>
  <c r="G73" i="23"/>
  <c r="F73" i="23"/>
  <c r="E73" i="23"/>
  <c r="D73" i="23"/>
  <c r="C73" i="23"/>
  <c r="B73" i="23"/>
  <c r="H72" i="23"/>
  <c r="G72" i="23"/>
  <c r="F72" i="23"/>
  <c r="E72" i="23"/>
  <c r="D72" i="23"/>
  <c r="C72" i="23"/>
  <c r="B72" i="23"/>
  <c r="H71" i="23"/>
  <c r="G71" i="23"/>
  <c r="F71" i="23"/>
  <c r="E71" i="23"/>
  <c r="D71" i="23"/>
  <c r="C71" i="23"/>
  <c r="B71" i="23"/>
  <c r="H67" i="23"/>
  <c r="G67" i="23"/>
  <c r="F67" i="23"/>
  <c r="E67" i="23"/>
  <c r="D67" i="23"/>
  <c r="C67" i="23"/>
  <c r="B67" i="23"/>
  <c r="H66" i="23"/>
  <c r="G66" i="23"/>
  <c r="F66" i="23"/>
  <c r="E66" i="23"/>
  <c r="D66" i="23"/>
  <c r="C66" i="23"/>
  <c r="B66" i="23"/>
  <c r="H65" i="23"/>
  <c r="G65" i="23"/>
  <c r="F65" i="23"/>
  <c r="E65" i="23"/>
  <c r="D65" i="23"/>
  <c r="C65" i="23"/>
  <c r="B65" i="23"/>
  <c r="H64" i="23"/>
  <c r="G64" i="23"/>
  <c r="F64" i="23"/>
  <c r="E64" i="23"/>
  <c r="D64" i="23"/>
  <c r="C64" i="23"/>
  <c r="B64" i="23"/>
  <c r="H63" i="23"/>
  <c r="G63" i="23"/>
  <c r="F63" i="23"/>
  <c r="E63" i="23"/>
  <c r="D63" i="23"/>
  <c r="C63" i="23"/>
  <c r="B63" i="23"/>
  <c r="H62" i="23"/>
  <c r="G62" i="23"/>
  <c r="F62" i="23"/>
  <c r="E62" i="23"/>
  <c r="D62" i="23"/>
  <c r="C62" i="23"/>
  <c r="B62" i="23"/>
  <c r="H58" i="23"/>
  <c r="G58" i="23"/>
  <c r="F58" i="23"/>
  <c r="E58" i="23"/>
  <c r="D58" i="23"/>
  <c r="C58" i="23"/>
  <c r="B58" i="23"/>
  <c r="H57" i="23"/>
  <c r="G57" i="23"/>
  <c r="F57" i="23"/>
  <c r="E57" i="23"/>
  <c r="D57" i="23"/>
  <c r="C57" i="23"/>
  <c r="B57" i="23"/>
  <c r="H56" i="23"/>
  <c r="G56" i="23"/>
  <c r="F56" i="23"/>
  <c r="E56" i="23"/>
  <c r="D56" i="23"/>
  <c r="C56" i="23"/>
  <c r="B56" i="23"/>
  <c r="H55" i="23"/>
  <c r="G55" i="23"/>
  <c r="F55" i="23"/>
  <c r="E55" i="23"/>
  <c r="D55" i="23"/>
  <c r="C55" i="23"/>
  <c r="B55" i="23"/>
  <c r="H54" i="23"/>
  <c r="G54" i="23"/>
  <c r="F54" i="23"/>
  <c r="E54" i="23"/>
  <c r="D54" i="23"/>
  <c r="C54" i="23"/>
  <c r="B54" i="23"/>
  <c r="H53" i="23"/>
  <c r="G53" i="23"/>
  <c r="F53" i="23"/>
  <c r="E53" i="23"/>
  <c r="D53" i="23"/>
  <c r="C53" i="23"/>
  <c r="B53" i="23"/>
  <c r="H47" i="23"/>
  <c r="G47" i="23"/>
  <c r="F47" i="23"/>
  <c r="E47" i="23"/>
  <c r="D47" i="23"/>
  <c r="C47" i="23"/>
  <c r="B47" i="23"/>
  <c r="H46" i="23"/>
  <c r="G46" i="23"/>
  <c r="F46" i="23"/>
  <c r="E46" i="23"/>
  <c r="D46" i="23"/>
  <c r="C46" i="23"/>
  <c r="B46" i="23"/>
  <c r="H45" i="23"/>
  <c r="G45" i="23"/>
  <c r="F45" i="23"/>
  <c r="E45" i="23"/>
  <c r="D45" i="23"/>
  <c r="C45" i="23"/>
  <c r="B45" i="23"/>
  <c r="H44" i="23"/>
  <c r="G44" i="23"/>
  <c r="F44" i="23"/>
  <c r="E44" i="23"/>
  <c r="D44" i="23"/>
  <c r="C44" i="23"/>
  <c r="B44" i="23"/>
  <c r="H43" i="23"/>
  <c r="G43" i="23"/>
  <c r="F43" i="23"/>
  <c r="E43" i="23"/>
  <c r="D43" i="23"/>
  <c r="C43" i="23"/>
  <c r="B43" i="23"/>
  <c r="H42" i="23"/>
  <c r="G42" i="23"/>
  <c r="F42" i="23"/>
  <c r="E42" i="23"/>
  <c r="D42" i="23"/>
  <c r="C42" i="23"/>
  <c r="B42" i="23"/>
  <c r="H36" i="23"/>
  <c r="G36" i="23"/>
  <c r="F36" i="23"/>
  <c r="E36" i="23"/>
  <c r="D36" i="23"/>
  <c r="C36" i="23"/>
  <c r="B36" i="23"/>
  <c r="H35" i="23"/>
  <c r="G35" i="23"/>
  <c r="F35" i="23"/>
  <c r="E35" i="23"/>
  <c r="D35" i="23"/>
  <c r="C35" i="23"/>
  <c r="B35" i="23"/>
  <c r="H34" i="23"/>
  <c r="G34" i="23"/>
  <c r="F34" i="23"/>
  <c r="E34" i="23"/>
  <c r="D34" i="23"/>
  <c r="C34" i="23"/>
  <c r="B34" i="23"/>
  <c r="H33" i="23"/>
  <c r="G33" i="23"/>
  <c r="F33" i="23"/>
  <c r="E33" i="23"/>
  <c r="D33" i="23"/>
  <c r="C33" i="23"/>
  <c r="B33" i="23"/>
  <c r="H32" i="23"/>
  <c r="G32" i="23"/>
  <c r="F32" i="23"/>
  <c r="E32" i="23"/>
  <c r="D32" i="23"/>
  <c r="C32" i="23"/>
  <c r="B32" i="23"/>
  <c r="H31" i="23"/>
  <c r="G31" i="23"/>
  <c r="F31" i="23"/>
  <c r="E31" i="23"/>
  <c r="D31" i="23"/>
  <c r="C31" i="23"/>
  <c r="B31" i="23"/>
  <c r="H30" i="23"/>
  <c r="G30" i="23"/>
  <c r="F30" i="23"/>
  <c r="E30" i="23"/>
  <c r="D30" i="23"/>
  <c r="C30" i="23"/>
  <c r="B30" i="23"/>
  <c r="H24" i="23"/>
  <c r="G24" i="23"/>
  <c r="F24" i="23"/>
  <c r="E24" i="23"/>
  <c r="D24" i="23"/>
  <c r="C24" i="23"/>
  <c r="B24" i="23"/>
  <c r="H23" i="23"/>
  <c r="G23" i="23"/>
  <c r="F23" i="23"/>
  <c r="E23" i="23"/>
  <c r="D23" i="23"/>
  <c r="C23" i="23"/>
  <c r="B23" i="23"/>
  <c r="H22" i="23"/>
  <c r="G22" i="23"/>
  <c r="F22" i="23"/>
  <c r="E22" i="23"/>
  <c r="D22" i="23"/>
  <c r="C22" i="23"/>
  <c r="B22" i="23"/>
  <c r="H21" i="23"/>
  <c r="G21" i="23"/>
  <c r="F21" i="23"/>
  <c r="E21" i="23"/>
  <c r="D21" i="23"/>
  <c r="C21" i="23"/>
  <c r="B21" i="23"/>
  <c r="H20" i="23"/>
  <c r="G20" i="23"/>
  <c r="F20" i="23"/>
  <c r="E20" i="23"/>
  <c r="D20" i="23"/>
  <c r="C20" i="23"/>
  <c r="B20" i="23"/>
  <c r="H19" i="23"/>
  <c r="G19" i="23"/>
  <c r="F19" i="23"/>
  <c r="E19" i="23"/>
  <c r="D19" i="23"/>
  <c r="C19" i="23"/>
  <c r="B19" i="23"/>
  <c r="H18" i="23"/>
  <c r="G18" i="23"/>
  <c r="F18" i="23"/>
  <c r="E18" i="23"/>
  <c r="D18" i="23"/>
  <c r="C18" i="23"/>
  <c r="B18" i="23"/>
  <c r="H12" i="23"/>
  <c r="G12" i="23"/>
  <c r="F12" i="23"/>
  <c r="E12" i="23"/>
  <c r="D12" i="23"/>
  <c r="C12" i="23"/>
  <c r="B12" i="23"/>
  <c r="H11" i="23"/>
  <c r="G11" i="23"/>
  <c r="F11" i="23"/>
  <c r="E11" i="23"/>
  <c r="D11" i="23"/>
  <c r="C11" i="23"/>
  <c r="B11" i="23"/>
  <c r="H10" i="23"/>
  <c r="G10" i="23"/>
  <c r="F10" i="23"/>
  <c r="E10" i="23"/>
  <c r="D10" i="23"/>
  <c r="C10" i="23"/>
  <c r="B10" i="23"/>
  <c r="H9" i="23"/>
  <c r="G9" i="23"/>
  <c r="F9" i="23"/>
  <c r="E9" i="23"/>
  <c r="D9" i="23"/>
  <c r="C9" i="23"/>
  <c r="B9" i="23"/>
  <c r="H8" i="23"/>
  <c r="G8" i="23"/>
  <c r="F8" i="23"/>
  <c r="E8" i="23"/>
  <c r="D8" i="23"/>
  <c r="C8" i="23"/>
  <c r="B8" i="23"/>
  <c r="H7" i="23"/>
  <c r="G7" i="23"/>
  <c r="F7" i="23"/>
  <c r="E7" i="23"/>
  <c r="D7" i="23"/>
  <c r="C7" i="23"/>
  <c r="B7" i="23"/>
  <c r="H6" i="23"/>
  <c r="G6" i="23"/>
  <c r="F6" i="23"/>
  <c r="E6" i="23"/>
  <c r="D6" i="23"/>
  <c r="C6" i="23"/>
  <c r="B6" i="23"/>
  <c r="H144" i="22"/>
  <c r="G144" i="22"/>
  <c r="F144" i="22"/>
  <c r="E144" i="22"/>
  <c r="D144" i="22"/>
  <c r="C144" i="22"/>
  <c r="B144" i="22"/>
  <c r="H143" i="22"/>
  <c r="G143" i="22"/>
  <c r="F143" i="22"/>
  <c r="E143" i="22"/>
  <c r="D143" i="22"/>
  <c r="C143" i="22"/>
  <c r="B143" i="22"/>
  <c r="H142" i="22"/>
  <c r="G142" i="22"/>
  <c r="F142" i="22"/>
  <c r="E142" i="22"/>
  <c r="D142" i="22"/>
  <c r="C142" i="22"/>
  <c r="B142" i="22"/>
  <c r="H141" i="22"/>
  <c r="G141" i="22"/>
  <c r="F141" i="22"/>
  <c r="E141" i="22"/>
  <c r="D141" i="22"/>
  <c r="C141" i="22"/>
  <c r="B141" i="22"/>
  <c r="H140" i="22"/>
  <c r="G140" i="22"/>
  <c r="F140" i="22"/>
  <c r="E140" i="22"/>
  <c r="D140" i="22"/>
  <c r="C140" i="22"/>
  <c r="B140" i="22"/>
  <c r="H139" i="22"/>
  <c r="G139" i="22"/>
  <c r="F139" i="22"/>
  <c r="E139" i="22"/>
  <c r="D139" i="22"/>
  <c r="C139" i="22"/>
  <c r="B139" i="22"/>
  <c r="H138" i="22"/>
  <c r="G138" i="22"/>
  <c r="F138" i="22"/>
  <c r="E138" i="22"/>
  <c r="D138" i="22"/>
  <c r="C138" i="22"/>
  <c r="B138" i="22"/>
  <c r="H137" i="22"/>
  <c r="G137" i="22"/>
  <c r="F137" i="22"/>
  <c r="E137" i="22"/>
  <c r="D137" i="22"/>
  <c r="C137" i="22"/>
  <c r="B137" i="22"/>
  <c r="H136" i="22"/>
  <c r="G136" i="22"/>
  <c r="F136" i="22"/>
  <c r="E136" i="22"/>
  <c r="D136" i="22"/>
  <c r="C136" i="22"/>
  <c r="B136" i="22"/>
  <c r="H135" i="22"/>
  <c r="G135" i="22"/>
  <c r="F135" i="22"/>
  <c r="E135" i="22"/>
  <c r="D135" i="22"/>
  <c r="C135" i="22"/>
  <c r="B135" i="22"/>
  <c r="H134" i="22"/>
  <c r="G134" i="22"/>
  <c r="F134" i="22"/>
  <c r="E134" i="22"/>
  <c r="D134" i="22"/>
  <c r="C134" i="22"/>
  <c r="B134" i="22"/>
  <c r="H133" i="22"/>
  <c r="G133" i="22"/>
  <c r="F133" i="22"/>
  <c r="E133" i="22"/>
  <c r="D133" i="22"/>
  <c r="C133" i="22"/>
  <c r="B133" i="22"/>
  <c r="H132" i="22"/>
  <c r="G132" i="22"/>
  <c r="F132" i="22"/>
  <c r="E132" i="22"/>
  <c r="D132" i="22"/>
  <c r="C132" i="22"/>
  <c r="B132" i="22"/>
  <c r="H128" i="22"/>
  <c r="G128" i="22"/>
  <c r="F128" i="22"/>
  <c r="E128" i="22"/>
  <c r="D128" i="22"/>
  <c r="C128" i="22"/>
  <c r="B128" i="22"/>
  <c r="H127" i="22"/>
  <c r="G127" i="22"/>
  <c r="F127" i="22"/>
  <c r="E127" i="22"/>
  <c r="D127" i="22"/>
  <c r="C127" i="22"/>
  <c r="B127" i="22"/>
  <c r="H126" i="22"/>
  <c r="G126" i="22"/>
  <c r="F126" i="22"/>
  <c r="E126" i="22"/>
  <c r="D126" i="22"/>
  <c r="C126" i="22"/>
  <c r="B126" i="22"/>
  <c r="H125" i="22"/>
  <c r="G125" i="22"/>
  <c r="F125" i="22"/>
  <c r="E125" i="22"/>
  <c r="D125" i="22"/>
  <c r="C125" i="22"/>
  <c r="B125" i="22"/>
  <c r="H124" i="22"/>
  <c r="G124" i="22"/>
  <c r="F124" i="22"/>
  <c r="E124" i="22"/>
  <c r="D124" i="22"/>
  <c r="C124" i="22"/>
  <c r="B124" i="22"/>
  <c r="H123" i="22"/>
  <c r="G123" i="22"/>
  <c r="F123" i="22"/>
  <c r="E123" i="22"/>
  <c r="D123" i="22"/>
  <c r="C123" i="22"/>
  <c r="B123" i="22"/>
  <c r="H122" i="22"/>
  <c r="G122" i="22"/>
  <c r="F122" i="22"/>
  <c r="E122" i="22"/>
  <c r="D122" i="22"/>
  <c r="C122" i="22"/>
  <c r="B122" i="22"/>
  <c r="H121" i="22"/>
  <c r="G121" i="22"/>
  <c r="F121" i="22"/>
  <c r="E121" i="22"/>
  <c r="D121" i="22"/>
  <c r="C121" i="22"/>
  <c r="B121" i="22"/>
  <c r="H120" i="22"/>
  <c r="G120" i="22"/>
  <c r="F120" i="22"/>
  <c r="E120" i="22"/>
  <c r="D120" i="22"/>
  <c r="C120" i="22"/>
  <c r="B120" i="22"/>
  <c r="H119" i="22"/>
  <c r="G119" i="22"/>
  <c r="F119" i="22"/>
  <c r="E119" i="22"/>
  <c r="D119" i="22"/>
  <c r="C119" i="22"/>
  <c r="B119" i="22"/>
  <c r="H118" i="22"/>
  <c r="G118" i="22"/>
  <c r="F118" i="22"/>
  <c r="E118" i="22"/>
  <c r="D118" i="22"/>
  <c r="C118" i="22"/>
  <c r="B118" i="22"/>
  <c r="H117" i="22"/>
  <c r="G117" i="22"/>
  <c r="F117" i="22"/>
  <c r="E117" i="22"/>
  <c r="D117" i="22"/>
  <c r="C117" i="22"/>
  <c r="B117" i="22"/>
  <c r="H116" i="22"/>
  <c r="G116" i="22"/>
  <c r="F116" i="22"/>
  <c r="E116" i="22"/>
  <c r="D116" i="22"/>
  <c r="C116" i="22"/>
  <c r="B116" i="22"/>
  <c r="H112" i="22"/>
  <c r="G112" i="22"/>
  <c r="F112" i="22"/>
  <c r="E112" i="22"/>
  <c r="D112" i="22"/>
  <c r="C112" i="22"/>
  <c r="B112" i="22"/>
  <c r="H111" i="22"/>
  <c r="G111" i="22"/>
  <c r="F111" i="22"/>
  <c r="E111" i="22"/>
  <c r="D111" i="22"/>
  <c r="C111" i="22"/>
  <c r="B111" i="22"/>
  <c r="H110" i="22"/>
  <c r="G110" i="22"/>
  <c r="F110" i="22"/>
  <c r="E110" i="22"/>
  <c r="D110" i="22"/>
  <c r="C110" i="22"/>
  <c r="B110" i="22"/>
  <c r="H109" i="22"/>
  <c r="G109" i="22"/>
  <c r="F109" i="22"/>
  <c r="E109" i="22"/>
  <c r="D109" i="22"/>
  <c r="C109" i="22"/>
  <c r="B109" i="22"/>
  <c r="H108" i="22"/>
  <c r="G108" i="22"/>
  <c r="F108" i="22"/>
  <c r="E108" i="22"/>
  <c r="D108" i="22"/>
  <c r="C108" i="22"/>
  <c r="B108" i="22"/>
  <c r="H107" i="22"/>
  <c r="G107" i="22"/>
  <c r="F107" i="22"/>
  <c r="E107" i="22"/>
  <c r="D107" i="22"/>
  <c r="C107" i="22"/>
  <c r="B107" i="22"/>
  <c r="H106" i="22"/>
  <c r="G106" i="22"/>
  <c r="F106" i="22"/>
  <c r="E106" i="22"/>
  <c r="D106" i="22"/>
  <c r="C106" i="22"/>
  <c r="B106" i="22"/>
  <c r="H105" i="22"/>
  <c r="G105" i="22"/>
  <c r="F105" i="22"/>
  <c r="E105" i="22"/>
  <c r="D105" i="22"/>
  <c r="C105" i="22"/>
  <c r="B105" i="22"/>
  <c r="H104" i="22"/>
  <c r="G104" i="22"/>
  <c r="F104" i="22"/>
  <c r="E104" i="22"/>
  <c r="D104" i="22"/>
  <c r="C104" i="22"/>
  <c r="B104" i="22"/>
  <c r="H103" i="22"/>
  <c r="G103" i="22"/>
  <c r="F103" i="22"/>
  <c r="E103" i="22"/>
  <c r="D103" i="22"/>
  <c r="C103" i="22"/>
  <c r="B103" i="22"/>
  <c r="H102" i="22"/>
  <c r="G102" i="22"/>
  <c r="F102" i="22"/>
  <c r="E102" i="22"/>
  <c r="D102" i="22"/>
  <c r="C102" i="22"/>
  <c r="B102" i="22"/>
  <c r="H101" i="22"/>
  <c r="G101" i="22"/>
  <c r="F101" i="22"/>
  <c r="E101" i="22"/>
  <c r="D101" i="22"/>
  <c r="C101" i="22"/>
  <c r="B101" i="22"/>
  <c r="H100" i="22"/>
  <c r="G100" i="22"/>
  <c r="F100" i="22"/>
  <c r="E100" i="22"/>
  <c r="D100" i="22"/>
  <c r="C100" i="22"/>
  <c r="B100" i="22"/>
  <c r="H96" i="22"/>
  <c r="G96" i="22"/>
  <c r="F96" i="22"/>
  <c r="E96" i="22"/>
  <c r="D96" i="22"/>
  <c r="C96" i="22"/>
  <c r="B96" i="22"/>
  <c r="H95" i="22"/>
  <c r="G95" i="22"/>
  <c r="F95" i="22"/>
  <c r="E95" i="22"/>
  <c r="D95" i="22"/>
  <c r="C95" i="22"/>
  <c r="B95" i="22"/>
  <c r="H94" i="22"/>
  <c r="G94" i="22"/>
  <c r="F94" i="22"/>
  <c r="E94" i="22"/>
  <c r="D94" i="22"/>
  <c r="C94" i="22"/>
  <c r="B94" i="22"/>
  <c r="H93" i="22"/>
  <c r="G93" i="22"/>
  <c r="F93" i="22"/>
  <c r="E93" i="22"/>
  <c r="D93" i="22"/>
  <c r="C93" i="22"/>
  <c r="B93" i="22"/>
  <c r="H92" i="22"/>
  <c r="G92" i="22"/>
  <c r="F92" i="22"/>
  <c r="E92" i="22"/>
  <c r="D92" i="22"/>
  <c r="C92" i="22"/>
  <c r="B92" i="22"/>
  <c r="H91" i="22"/>
  <c r="G91" i="22"/>
  <c r="F91" i="22"/>
  <c r="E91" i="22"/>
  <c r="D91" i="22"/>
  <c r="C91" i="22"/>
  <c r="B91" i="22"/>
  <c r="H90" i="22"/>
  <c r="G90" i="22"/>
  <c r="F90" i="22"/>
  <c r="E90" i="22"/>
  <c r="D90" i="22"/>
  <c r="C90" i="22"/>
  <c r="B90" i="22"/>
  <c r="H89" i="22"/>
  <c r="G89" i="22"/>
  <c r="F89" i="22"/>
  <c r="E89" i="22"/>
  <c r="D89" i="22"/>
  <c r="C89" i="22"/>
  <c r="B89" i="22"/>
  <c r="H88" i="22"/>
  <c r="G88" i="22"/>
  <c r="F88" i="22"/>
  <c r="E88" i="22"/>
  <c r="D88" i="22"/>
  <c r="C88" i="22"/>
  <c r="B88" i="22"/>
  <c r="H87" i="22"/>
  <c r="G87" i="22"/>
  <c r="F87" i="22"/>
  <c r="E87" i="22"/>
  <c r="D87" i="22"/>
  <c r="C87" i="22"/>
  <c r="B87" i="22"/>
  <c r="H86" i="22"/>
  <c r="G86" i="22"/>
  <c r="F86" i="22"/>
  <c r="E86" i="22"/>
  <c r="D86" i="22"/>
  <c r="C86" i="22"/>
  <c r="B86" i="22"/>
  <c r="H85" i="22"/>
  <c r="G85" i="22"/>
  <c r="F85" i="22"/>
  <c r="E85" i="22"/>
  <c r="D85" i="22"/>
  <c r="C85" i="22"/>
  <c r="B85" i="22"/>
  <c r="H84" i="22"/>
  <c r="G84" i="22"/>
  <c r="F84" i="22"/>
  <c r="E84" i="22"/>
  <c r="D84" i="22"/>
  <c r="C84" i="22"/>
  <c r="B84" i="22"/>
  <c r="H78" i="22"/>
  <c r="G78" i="22"/>
  <c r="F78" i="22"/>
  <c r="E78" i="22"/>
  <c r="D78" i="22"/>
  <c r="C78" i="22"/>
  <c r="B78" i="22"/>
  <c r="H77" i="22"/>
  <c r="G77" i="22"/>
  <c r="F77" i="22"/>
  <c r="E77" i="22"/>
  <c r="D77" i="22"/>
  <c r="C77" i="22"/>
  <c r="B77" i="22"/>
  <c r="H76" i="22"/>
  <c r="G76" i="22"/>
  <c r="F76" i="22"/>
  <c r="E76" i="22"/>
  <c r="D76" i="22"/>
  <c r="C76" i="22"/>
  <c r="B76" i="22"/>
  <c r="H75" i="22"/>
  <c r="G75" i="22"/>
  <c r="F75" i="22"/>
  <c r="E75" i="22"/>
  <c r="D75" i="22"/>
  <c r="C75" i="22"/>
  <c r="B75" i="22"/>
  <c r="H74" i="22"/>
  <c r="G74" i="22"/>
  <c r="F74" i="22"/>
  <c r="E74" i="22"/>
  <c r="D74" i="22"/>
  <c r="C74" i="22"/>
  <c r="B74" i="22"/>
  <c r="H73" i="22"/>
  <c r="G73" i="22"/>
  <c r="F73" i="22"/>
  <c r="E73" i="22"/>
  <c r="D73" i="22"/>
  <c r="C73" i="22"/>
  <c r="B73" i="22"/>
  <c r="H72" i="22"/>
  <c r="G72" i="22"/>
  <c r="F72" i="22"/>
  <c r="E72" i="22"/>
  <c r="D72" i="22"/>
  <c r="C72" i="22"/>
  <c r="B72" i="22"/>
  <c r="H71" i="22"/>
  <c r="G71" i="22"/>
  <c r="F71" i="22"/>
  <c r="E71" i="22"/>
  <c r="D71" i="22"/>
  <c r="C71" i="22"/>
  <c r="B71" i="22"/>
  <c r="H70" i="22"/>
  <c r="G70" i="22"/>
  <c r="F70" i="22"/>
  <c r="E70" i="22"/>
  <c r="D70" i="22"/>
  <c r="C70" i="22"/>
  <c r="B70" i="22"/>
  <c r="H69" i="22"/>
  <c r="G69" i="22"/>
  <c r="F69" i="22"/>
  <c r="E69" i="22"/>
  <c r="D69" i="22"/>
  <c r="C69" i="22"/>
  <c r="B69" i="22"/>
  <c r="H68" i="22"/>
  <c r="G68" i="22"/>
  <c r="F68" i="22"/>
  <c r="E68" i="22"/>
  <c r="D68" i="22"/>
  <c r="C68" i="22"/>
  <c r="B68" i="22"/>
  <c r="H67" i="22"/>
  <c r="G67" i="22"/>
  <c r="F67" i="22"/>
  <c r="E67" i="22"/>
  <c r="D67" i="22"/>
  <c r="C67" i="22"/>
  <c r="B67" i="22"/>
  <c r="H66" i="22"/>
  <c r="G66" i="22"/>
  <c r="F66" i="22"/>
  <c r="E66" i="22"/>
  <c r="D66" i="22"/>
  <c r="C66" i="22"/>
  <c r="B66" i="22"/>
  <c r="H60" i="22"/>
  <c r="G60" i="22"/>
  <c r="F60" i="22"/>
  <c r="E60" i="22"/>
  <c r="D60" i="22"/>
  <c r="C60" i="22"/>
  <c r="B60" i="22"/>
  <c r="H59" i="22"/>
  <c r="G59" i="22"/>
  <c r="F59" i="22"/>
  <c r="E59" i="22"/>
  <c r="D59" i="22"/>
  <c r="C59" i="22"/>
  <c r="B59" i="22"/>
  <c r="H58" i="22"/>
  <c r="G58" i="22"/>
  <c r="F58" i="22"/>
  <c r="E58" i="22"/>
  <c r="D58" i="22"/>
  <c r="C58" i="22"/>
  <c r="B58" i="22"/>
  <c r="H57" i="22"/>
  <c r="G57" i="22"/>
  <c r="F57" i="22"/>
  <c r="E57" i="22"/>
  <c r="D57" i="22"/>
  <c r="C57" i="22"/>
  <c r="B57" i="22"/>
  <c r="H56" i="22"/>
  <c r="G56" i="22"/>
  <c r="F56" i="22"/>
  <c r="E56" i="22"/>
  <c r="D56" i="22"/>
  <c r="C56" i="22"/>
  <c r="B56" i="22"/>
  <c r="H55" i="22"/>
  <c r="G55" i="22"/>
  <c r="F55" i="22"/>
  <c r="E55" i="22"/>
  <c r="D55" i="22"/>
  <c r="C55" i="22"/>
  <c r="B55" i="22"/>
  <c r="H54" i="22"/>
  <c r="G54" i="22"/>
  <c r="F54" i="22"/>
  <c r="E54" i="22"/>
  <c r="D54" i="22"/>
  <c r="C54" i="22"/>
  <c r="B54" i="22"/>
  <c r="H53" i="22"/>
  <c r="G53" i="22"/>
  <c r="F53" i="22"/>
  <c r="E53" i="22"/>
  <c r="D53" i="22"/>
  <c r="C53" i="22"/>
  <c r="B53" i="22"/>
  <c r="H52" i="22"/>
  <c r="G52" i="22"/>
  <c r="F52" i="22"/>
  <c r="E52" i="22"/>
  <c r="D52" i="22"/>
  <c r="C52" i="22"/>
  <c r="B52" i="22"/>
  <c r="H51" i="22"/>
  <c r="G51" i="22"/>
  <c r="F51" i="22"/>
  <c r="E51" i="22"/>
  <c r="D51" i="22"/>
  <c r="C51" i="22"/>
  <c r="B51" i="22"/>
  <c r="H50" i="22"/>
  <c r="G50" i="22"/>
  <c r="F50" i="22"/>
  <c r="E50" i="22"/>
  <c r="D50" i="22"/>
  <c r="C50" i="22"/>
  <c r="B50" i="22"/>
  <c r="H49" i="22"/>
  <c r="G49" i="22"/>
  <c r="F49" i="22"/>
  <c r="E49" i="22"/>
  <c r="D49" i="22"/>
  <c r="C49" i="22"/>
  <c r="B49" i="22"/>
  <c r="H48" i="22"/>
  <c r="G48" i="22"/>
  <c r="F48" i="22"/>
  <c r="E48" i="22"/>
  <c r="D48" i="22"/>
  <c r="C48" i="22"/>
  <c r="B48" i="22"/>
  <c r="H47" i="22"/>
  <c r="G47" i="22"/>
  <c r="F47" i="22"/>
  <c r="E47" i="22"/>
  <c r="D47" i="22"/>
  <c r="C47" i="22"/>
  <c r="B47" i="22"/>
  <c r="H46" i="22"/>
  <c r="G46" i="22"/>
  <c r="F46" i="22"/>
  <c r="E46" i="22"/>
  <c r="D46" i="22"/>
  <c r="C46" i="22"/>
  <c r="B46" i="22"/>
  <c r="H40" i="22"/>
  <c r="G40" i="22"/>
  <c r="F40" i="22"/>
  <c r="E40" i="22"/>
  <c r="D40" i="22"/>
  <c r="C40" i="22"/>
  <c r="B40" i="22"/>
  <c r="H39" i="22"/>
  <c r="G39" i="22"/>
  <c r="F39" i="22"/>
  <c r="E39" i="22"/>
  <c r="D39" i="22"/>
  <c r="C39" i="22"/>
  <c r="B39" i="22"/>
  <c r="H38" i="22"/>
  <c r="G38" i="22"/>
  <c r="F38" i="22"/>
  <c r="E38" i="22"/>
  <c r="D38" i="22"/>
  <c r="C38" i="22"/>
  <c r="B38" i="22"/>
  <c r="H37" i="22"/>
  <c r="G37" i="22"/>
  <c r="F37" i="22"/>
  <c r="E37" i="22"/>
  <c r="D37" i="22"/>
  <c r="C37" i="22"/>
  <c r="B37" i="22"/>
  <c r="H36" i="22"/>
  <c r="G36" i="22"/>
  <c r="F36" i="22"/>
  <c r="E36" i="22"/>
  <c r="D36" i="22"/>
  <c r="C36" i="22"/>
  <c r="B36" i="22"/>
  <c r="H35" i="22"/>
  <c r="G35" i="22"/>
  <c r="F35" i="22"/>
  <c r="E35" i="22"/>
  <c r="D35" i="22"/>
  <c r="C35" i="22"/>
  <c r="B35" i="22"/>
  <c r="H34" i="22"/>
  <c r="G34" i="22"/>
  <c r="F34" i="22"/>
  <c r="E34" i="22"/>
  <c r="D34" i="22"/>
  <c r="C34" i="22"/>
  <c r="B34" i="22"/>
  <c r="H33" i="22"/>
  <c r="G33" i="22"/>
  <c r="F33" i="22"/>
  <c r="E33" i="22"/>
  <c r="D33" i="22"/>
  <c r="C33" i="22"/>
  <c r="B33" i="22"/>
  <c r="H32" i="22"/>
  <c r="G32" i="22"/>
  <c r="F32" i="22"/>
  <c r="E32" i="22"/>
  <c r="D32" i="22"/>
  <c r="C32" i="22"/>
  <c r="B32" i="22"/>
  <c r="H31" i="22"/>
  <c r="G31" i="22"/>
  <c r="F31" i="22"/>
  <c r="E31" i="22"/>
  <c r="D31" i="22"/>
  <c r="C31" i="22"/>
  <c r="B31" i="22"/>
  <c r="H30" i="22"/>
  <c r="G30" i="22"/>
  <c r="F30" i="22"/>
  <c r="E30" i="22"/>
  <c r="D30" i="22"/>
  <c r="C30" i="22"/>
  <c r="B30" i="22"/>
  <c r="H29" i="22"/>
  <c r="G29" i="22"/>
  <c r="F29" i="22"/>
  <c r="E29" i="22"/>
  <c r="D29" i="22"/>
  <c r="C29" i="22"/>
  <c r="B29" i="22"/>
  <c r="H28" i="22"/>
  <c r="G28" i="22"/>
  <c r="F28" i="22"/>
  <c r="E28" i="22"/>
  <c r="D28" i="22"/>
  <c r="C28" i="22"/>
  <c r="B28" i="22"/>
  <c r="H27" i="22"/>
  <c r="G27" i="22"/>
  <c r="F27" i="22"/>
  <c r="E27" i="22"/>
  <c r="D27" i="22"/>
  <c r="C27" i="22"/>
  <c r="B27" i="22"/>
  <c r="H26" i="22"/>
  <c r="G26" i="22"/>
  <c r="F26" i="22"/>
  <c r="E26" i="22"/>
  <c r="D26" i="22"/>
  <c r="C26" i="22"/>
  <c r="B26" i="22"/>
  <c r="H20" i="22"/>
  <c r="G20" i="22"/>
  <c r="F20" i="22"/>
  <c r="E20" i="22"/>
  <c r="D20" i="22"/>
  <c r="C20" i="22"/>
  <c r="B20" i="22"/>
  <c r="H19" i="22"/>
  <c r="G19" i="22"/>
  <c r="F19" i="22"/>
  <c r="E19" i="22"/>
  <c r="D19" i="22"/>
  <c r="C19" i="22"/>
  <c r="B19" i="22"/>
  <c r="H18" i="22"/>
  <c r="G18" i="22"/>
  <c r="F18" i="22"/>
  <c r="E18" i="22"/>
  <c r="D18" i="22"/>
  <c r="C18" i="22"/>
  <c r="B18" i="22"/>
  <c r="H17" i="22"/>
  <c r="G17" i="22"/>
  <c r="F17" i="22"/>
  <c r="E17" i="22"/>
  <c r="D17" i="22"/>
  <c r="C17" i="22"/>
  <c r="B17" i="22"/>
  <c r="H16" i="22"/>
  <c r="G16" i="22"/>
  <c r="F16" i="22"/>
  <c r="E16" i="22"/>
  <c r="D16" i="22"/>
  <c r="C16" i="22"/>
  <c r="B16" i="22"/>
  <c r="H15" i="22"/>
  <c r="G15" i="22"/>
  <c r="F15" i="22"/>
  <c r="E15" i="22"/>
  <c r="D15" i="22"/>
  <c r="C15" i="22"/>
  <c r="B15" i="22"/>
  <c r="H14" i="22"/>
  <c r="G14" i="22"/>
  <c r="F14" i="22"/>
  <c r="E14" i="22"/>
  <c r="D14" i="22"/>
  <c r="C14" i="22"/>
  <c r="B14" i="22"/>
  <c r="H13" i="22"/>
  <c r="G13" i="22"/>
  <c r="F13" i="22"/>
  <c r="E13" i="22"/>
  <c r="D13" i="22"/>
  <c r="C13" i="22"/>
  <c r="B13" i="22"/>
  <c r="H12" i="22"/>
  <c r="G12" i="22"/>
  <c r="F12" i="22"/>
  <c r="E12" i="22"/>
  <c r="D12" i="22"/>
  <c r="C12" i="22"/>
  <c r="B12" i="22"/>
  <c r="H11" i="22"/>
  <c r="G11" i="22"/>
  <c r="F11" i="22"/>
  <c r="E11" i="22"/>
  <c r="D11" i="22"/>
  <c r="C11" i="22"/>
  <c r="B11" i="22"/>
  <c r="H10" i="22"/>
  <c r="G10" i="22"/>
  <c r="F10" i="22"/>
  <c r="E10" i="22"/>
  <c r="D10" i="22"/>
  <c r="C10" i="22"/>
  <c r="B10" i="22"/>
  <c r="H9" i="22"/>
  <c r="G9" i="22"/>
  <c r="F9" i="22"/>
  <c r="E9" i="22"/>
  <c r="D9" i="22"/>
  <c r="C9" i="22"/>
  <c r="B9" i="22"/>
  <c r="H8" i="22"/>
  <c r="G8" i="22"/>
  <c r="F8" i="22"/>
  <c r="E8" i="22"/>
  <c r="D8" i="22"/>
  <c r="C8" i="22"/>
  <c r="B8" i="22"/>
  <c r="H7" i="22"/>
  <c r="G7" i="22"/>
  <c r="F7" i="22"/>
  <c r="E7" i="22"/>
  <c r="D7" i="22"/>
  <c r="C7" i="22"/>
  <c r="B7" i="22"/>
  <c r="H6" i="22"/>
  <c r="G6" i="22"/>
  <c r="F6" i="22"/>
  <c r="E6" i="22"/>
  <c r="D6" i="22"/>
  <c r="C6" i="22"/>
  <c r="B6" i="22"/>
  <c r="I20" i="21"/>
  <c r="H20" i="21"/>
  <c r="G20" i="21"/>
  <c r="F20" i="21"/>
  <c r="E20" i="21"/>
  <c r="D20" i="21"/>
  <c r="C20" i="21"/>
  <c r="B20" i="21"/>
  <c r="I19" i="21"/>
  <c r="H19" i="21"/>
  <c r="G19" i="21"/>
  <c r="F19" i="21"/>
  <c r="E19" i="21"/>
  <c r="D19" i="21"/>
  <c r="C19" i="21"/>
  <c r="B19" i="21"/>
  <c r="I18" i="21"/>
  <c r="H18" i="21"/>
  <c r="G18" i="21"/>
  <c r="F18" i="21"/>
  <c r="E18" i="21"/>
  <c r="D18" i="21"/>
  <c r="C18" i="21"/>
  <c r="B18" i="21"/>
  <c r="I17" i="21"/>
  <c r="H17" i="21"/>
  <c r="G17" i="21"/>
  <c r="F17" i="21"/>
  <c r="E17" i="21"/>
  <c r="D17" i="21"/>
  <c r="C17" i="21"/>
  <c r="B17" i="21"/>
  <c r="I16" i="21"/>
  <c r="H16" i="21"/>
  <c r="G16" i="21"/>
  <c r="F16" i="21"/>
  <c r="E16" i="21"/>
  <c r="D16" i="21"/>
  <c r="C16" i="21"/>
  <c r="B16" i="21"/>
  <c r="I15" i="21"/>
  <c r="H15" i="21"/>
  <c r="G15" i="21"/>
  <c r="F15" i="21"/>
  <c r="E15" i="21"/>
  <c r="D15" i="21"/>
  <c r="C15" i="21"/>
  <c r="B15" i="21"/>
  <c r="I8" i="21"/>
  <c r="T8" i="21" s="1"/>
  <c r="H8" i="21"/>
  <c r="S8" i="21" s="1"/>
  <c r="S37" i="21" s="1"/>
  <c r="G8" i="21"/>
  <c r="R8" i="21" s="1"/>
  <c r="F8" i="21"/>
  <c r="E8" i="21"/>
  <c r="D8" i="21"/>
  <c r="O8" i="21" s="1"/>
  <c r="O37" i="21" s="1"/>
  <c r="C8" i="21"/>
  <c r="B8" i="21"/>
  <c r="I7" i="21"/>
  <c r="T7" i="21" s="1"/>
  <c r="U7" i="21" s="1"/>
  <c r="U36" i="21" s="1"/>
  <c r="H7" i="21"/>
  <c r="S7" i="21" s="1"/>
  <c r="S36" i="21" s="1"/>
  <c r="G7" i="21"/>
  <c r="R7" i="21" s="1"/>
  <c r="F7" i="21"/>
  <c r="E7" i="21"/>
  <c r="D7" i="21"/>
  <c r="O7" i="21" s="1"/>
  <c r="O36" i="21" s="1"/>
  <c r="C7" i="21"/>
  <c r="B7" i="21"/>
  <c r="H101" i="20"/>
  <c r="G101" i="20"/>
  <c r="F101" i="20"/>
  <c r="E101" i="20"/>
  <c r="D101" i="20"/>
  <c r="C101" i="20"/>
  <c r="B101" i="20"/>
  <c r="H99" i="20"/>
  <c r="G99" i="20"/>
  <c r="F99" i="20"/>
  <c r="E99" i="20"/>
  <c r="D99" i="20"/>
  <c r="C99" i="20"/>
  <c r="B99" i="20"/>
  <c r="H98" i="20"/>
  <c r="G98" i="20"/>
  <c r="F98" i="20"/>
  <c r="E98" i="20"/>
  <c r="D98" i="20"/>
  <c r="C98" i="20"/>
  <c r="B98" i="20"/>
  <c r="H97" i="20"/>
  <c r="G97" i="20"/>
  <c r="F97" i="20"/>
  <c r="E97" i="20"/>
  <c r="D97" i="20"/>
  <c r="C97" i="20"/>
  <c r="B97" i="20"/>
  <c r="H96" i="20"/>
  <c r="G96" i="20"/>
  <c r="F96" i="20"/>
  <c r="E96" i="20"/>
  <c r="D96" i="20"/>
  <c r="C96" i="20"/>
  <c r="B96" i="20"/>
  <c r="H95" i="20"/>
  <c r="G95" i="20"/>
  <c r="F95" i="20"/>
  <c r="E95" i="20"/>
  <c r="D95" i="20"/>
  <c r="C95" i="20"/>
  <c r="B95" i="20"/>
  <c r="H94" i="20"/>
  <c r="G94" i="20"/>
  <c r="F94" i="20"/>
  <c r="E94" i="20"/>
  <c r="D94" i="20"/>
  <c r="C94" i="20"/>
  <c r="B94" i="20"/>
  <c r="H90" i="20"/>
  <c r="G90" i="20"/>
  <c r="F90" i="20"/>
  <c r="E90" i="20"/>
  <c r="D90" i="20"/>
  <c r="C90" i="20"/>
  <c r="B90" i="20"/>
  <c r="H88" i="20"/>
  <c r="G88" i="20"/>
  <c r="F88" i="20"/>
  <c r="E88" i="20"/>
  <c r="D88" i="20"/>
  <c r="C88" i="20"/>
  <c r="B88" i="20"/>
  <c r="H87" i="20"/>
  <c r="G87" i="20"/>
  <c r="F87" i="20"/>
  <c r="E87" i="20"/>
  <c r="D87" i="20"/>
  <c r="C87" i="20"/>
  <c r="B87" i="20"/>
  <c r="H86" i="20"/>
  <c r="G86" i="20"/>
  <c r="F86" i="20"/>
  <c r="E86" i="20"/>
  <c r="D86" i="20"/>
  <c r="C86" i="20"/>
  <c r="B86" i="20"/>
  <c r="H85" i="20"/>
  <c r="G85" i="20"/>
  <c r="F85" i="20"/>
  <c r="E85" i="20"/>
  <c r="D85" i="20"/>
  <c r="C85" i="20"/>
  <c r="B85" i="20"/>
  <c r="H84" i="20"/>
  <c r="G84" i="20"/>
  <c r="F84" i="20"/>
  <c r="E84" i="20"/>
  <c r="D84" i="20"/>
  <c r="C84" i="20"/>
  <c r="B84" i="20"/>
  <c r="H83" i="20"/>
  <c r="G83" i="20"/>
  <c r="F83" i="20"/>
  <c r="E83" i="20"/>
  <c r="D83" i="20"/>
  <c r="C83" i="20"/>
  <c r="B83" i="20"/>
  <c r="H79" i="20"/>
  <c r="G79" i="20"/>
  <c r="F79" i="20"/>
  <c r="E79" i="20"/>
  <c r="D79" i="20"/>
  <c r="C79" i="20"/>
  <c r="B79" i="20"/>
  <c r="H77" i="20"/>
  <c r="G77" i="20"/>
  <c r="F77" i="20"/>
  <c r="E77" i="20"/>
  <c r="D77" i="20"/>
  <c r="C77" i="20"/>
  <c r="B77" i="20"/>
  <c r="H76" i="20"/>
  <c r="G76" i="20"/>
  <c r="F76" i="20"/>
  <c r="E76" i="20"/>
  <c r="D76" i="20"/>
  <c r="C76" i="20"/>
  <c r="B76" i="20"/>
  <c r="H75" i="20"/>
  <c r="G75" i="20"/>
  <c r="F75" i="20"/>
  <c r="E75" i="20"/>
  <c r="D75" i="20"/>
  <c r="C75" i="20"/>
  <c r="B75" i="20"/>
  <c r="H74" i="20"/>
  <c r="G74" i="20"/>
  <c r="F74" i="20"/>
  <c r="E74" i="20"/>
  <c r="D74" i="20"/>
  <c r="C74" i="20"/>
  <c r="B74" i="20"/>
  <c r="H73" i="20"/>
  <c r="G73" i="20"/>
  <c r="F73" i="20"/>
  <c r="E73" i="20"/>
  <c r="D73" i="20"/>
  <c r="C73" i="20"/>
  <c r="B73" i="20"/>
  <c r="H72" i="20"/>
  <c r="G72" i="20"/>
  <c r="F72" i="20"/>
  <c r="E72" i="20"/>
  <c r="D72" i="20"/>
  <c r="C72" i="20"/>
  <c r="B72" i="20"/>
  <c r="H68" i="20"/>
  <c r="G68" i="20"/>
  <c r="F68" i="20"/>
  <c r="E68" i="20"/>
  <c r="D68" i="20"/>
  <c r="C68" i="20"/>
  <c r="B68" i="20"/>
  <c r="H66" i="20"/>
  <c r="G66" i="20"/>
  <c r="F66" i="20"/>
  <c r="E66" i="20"/>
  <c r="D66" i="20"/>
  <c r="C66" i="20"/>
  <c r="B66" i="20"/>
  <c r="H65" i="20"/>
  <c r="G65" i="20"/>
  <c r="F65" i="20"/>
  <c r="E65" i="20"/>
  <c r="D65" i="20"/>
  <c r="C65" i="20"/>
  <c r="B65" i="20"/>
  <c r="H64" i="20"/>
  <c r="G64" i="20"/>
  <c r="F64" i="20"/>
  <c r="E64" i="20"/>
  <c r="D64" i="20"/>
  <c r="C64" i="20"/>
  <c r="B64" i="20"/>
  <c r="H63" i="20"/>
  <c r="G63" i="20"/>
  <c r="F63" i="20"/>
  <c r="E63" i="20"/>
  <c r="D63" i="20"/>
  <c r="C63" i="20"/>
  <c r="B63" i="20"/>
  <c r="H62" i="20"/>
  <c r="G62" i="20"/>
  <c r="F62" i="20"/>
  <c r="E62" i="20"/>
  <c r="D62" i="20"/>
  <c r="C62" i="20"/>
  <c r="B62" i="20"/>
  <c r="H61" i="20"/>
  <c r="G61" i="20"/>
  <c r="F61" i="20"/>
  <c r="E61" i="20"/>
  <c r="D61" i="20"/>
  <c r="C61" i="20"/>
  <c r="B61" i="20"/>
  <c r="H55" i="20"/>
  <c r="G55" i="20"/>
  <c r="F55" i="20"/>
  <c r="E55" i="20"/>
  <c r="D55" i="20"/>
  <c r="C55" i="20"/>
  <c r="B55" i="20"/>
  <c r="H53" i="20"/>
  <c r="G53" i="20"/>
  <c r="F53" i="20"/>
  <c r="E53" i="20"/>
  <c r="D53" i="20"/>
  <c r="C53" i="20"/>
  <c r="B53" i="20"/>
  <c r="H52" i="20"/>
  <c r="G52" i="20"/>
  <c r="F52" i="20"/>
  <c r="E52" i="20"/>
  <c r="D52" i="20"/>
  <c r="C52" i="20"/>
  <c r="B52" i="20"/>
  <c r="H51" i="20"/>
  <c r="G51" i="20"/>
  <c r="F51" i="20"/>
  <c r="E51" i="20"/>
  <c r="D51" i="20"/>
  <c r="C51" i="20"/>
  <c r="B51" i="20"/>
  <c r="H50" i="20"/>
  <c r="G50" i="20"/>
  <c r="F50" i="20"/>
  <c r="E50" i="20"/>
  <c r="D50" i="20"/>
  <c r="C50" i="20"/>
  <c r="B50" i="20"/>
  <c r="H49" i="20"/>
  <c r="G49" i="20"/>
  <c r="F49" i="20"/>
  <c r="E49" i="20"/>
  <c r="D49" i="20"/>
  <c r="C49" i="20"/>
  <c r="B49" i="20"/>
  <c r="H48" i="20"/>
  <c r="G48" i="20"/>
  <c r="F48" i="20"/>
  <c r="E48" i="20"/>
  <c r="D48" i="20"/>
  <c r="C48" i="20"/>
  <c r="B48" i="20"/>
  <c r="H42" i="20"/>
  <c r="G42" i="20"/>
  <c r="F42" i="20"/>
  <c r="E42" i="20"/>
  <c r="D42" i="20"/>
  <c r="C42" i="20"/>
  <c r="B42" i="20"/>
  <c r="G40" i="20"/>
  <c r="F40" i="20"/>
  <c r="E40" i="20"/>
  <c r="D40" i="20"/>
  <c r="C40" i="20"/>
  <c r="B40" i="20"/>
  <c r="H39" i="20"/>
  <c r="G39" i="20"/>
  <c r="F39" i="20"/>
  <c r="E39" i="20"/>
  <c r="D39" i="20"/>
  <c r="C39" i="20"/>
  <c r="B39" i="20"/>
  <c r="H38" i="20"/>
  <c r="G38" i="20"/>
  <c r="F38" i="20"/>
  <c r="E38" i="20"/>
  <c r="D38" i="20"/>
  <c r="C38" i="20"/>
  <c r="B38" i="20"/>
  <c r="H37" i="20"/>
  <c r="G37" i="20"/>
  <c r="F37" i="20"/>
  <c r="E37" i="20"/>
  <c r="D37" i="20"/>
  <c r="C37" i="20"/>
  <c r="B37" i="20"/>
  <c r="H36" i="20"/>
  <c r="G36" i="20"/>
  <c r="F36" i="20"/>
  <c r="E36" i="20"/>
  <c r="D36" i="20"/>
  <c r="C36" i="20"/>
  <c r="B36" i="20"/>
  <c r="H35" i="20"/>
  <c r="G35" i="20"/>
  <c r="F35" i="20"/>
  <c r="E35" i="20"/>
  <c r="D35" i="20"/>
  <c r="C35" i="20"/>
  <c r="B35" i="20"/>
  <c r="H34" i="20"/>
  <c r="G34" i="20"/>
  <c r="F34" i="20"/>
  <c r="E34" i="20"/>
  <c r="D34" i="20"/>
  <c r="C34" i="20"/>
  <c r="B34" i="20"/>
  <c r="H28" i="20"/>
  <c r="G28" i="20"/>
  <c r="F28" i="20"/>
  <c r="E28" i="20"/>
  <c r="D28" i="20"/>
  <c r="C28" i="20"/>
  <c r="B28" i="20"/>
  <c r="H26" i="20"/>
  <c r="G26" i="20"/>
  <c r="F26" i="20"/>
  <c r="E26" i="20"/>
  <c r="D26" i="20"/>
  <c r="C26" i="20"/>
  <c r="B26" i="20"/>
  <c r="H25" i="20"/>
  <c r="G25" i="20"/>
  <c r="F25" i="20"/>
  <c r="E25" i="20"/>
  <c r="D25" i="20"/>
  <c r="C25" i="20"/>
  <c r="B25" i="20"/>
  <c r="H24" i="20"/>
  <c r="G24" i="20"/>
  <c r="F24" i="20"/>
  <c r="E24" i="20"/>
  <c r="D24" i="20"/>
  <c r="C24" i="20"/>
  <c r="B24" i="20"/>
  <c r="H23" i="20"/>
  <c r="G23" i="20"/>
  <c r="F23" i="20"/>
  <c r="E23" i="20"/>
  <c r="D23" i="20"/>
  <c r="C23" i="20"/>
  <c r="B23" i="20"/>
  <c r="H22" i="20"/>
  <c r="G22" i="20"/>
  <c r="F22" i="20"/>
  <c r="E22" i="20"/>
  <c r="D22" i="20"/>
  <c r="C22" i="20"/>
  <c r="B22" i="20"/>
  <c r="H21" i="20"/>
  <c r="G21" i="20"/>
  <c r="F21" i="20"/>
  <c r="E21" i="20"/>
  <c r="D21" i="20"/>
  <c r="C21" i="20"/>
  <c r="B21" i="20"/>
  <c r="H20" i="20"/>
  <c r="G20" i="20"/>
  <c r="F20" i="20"/>
  <c r="E20" i="20"/>
  <c r="D20" i="20"/>
  <c r="C20" i="20"/>
  <c r="B20" i="20"/>
  <c r="H14" i="20"/>
  <c r="G14" i="20"/>
  <c r="F14" i="20"/>
  <c r="E14" i="20"/>
  <c r="D14" i="20"/>
  <c r="C14" i="20"/>
  <c r="B14" i="20"/>
  <c r="H12" i="20"/>
  <c r="G12" i="20"/>
  <c r="F12" i="20"/>
  <c r="E12" i="20"/>
  <c r="D12" i="20"/>
  <c r="C12" i="20"/>
  <c r="B12" i="20"/>
  <c r="H11" i="20"/>
  <c r="G11" i="20"/>
  <c r="F11" i="20"/>
  <c r="E11" i="20"/>
  <c r="D11" i="20"/>
  <c r="C11" i="20"/>
  <c r="B11" i="20"/>
  <c r="H10" i="20"/>
  <c r="G10" i="20"/>
  <c r="F10" i="20"/>
  <c r="E10" i="20"/>
  <c r="D10" i="20"/>
  <c r="C10" i="20"/>
  <c r="B10" i="20"/>
  <c r="H9" i="20"/>
  <c r="G9" i="20"/>
  <c r="F9" i="20"/>
  <c r="E9" i="20"/>
  <c r="D9" i="20"/>
  <c r="C9" i="20"/>
  <c r="B9" i="20"/>
  <c r="H8" i="20"/>
  <c r="G8" i="20"/>
  <c r="F8" i="20"/>
  <c r="E8" i="20"/>
  <c r="D8" i="20"/>
  <c r="C8" i="20"/>
  <c r="B8" i="20"/>
  <c r="H7" i="20"/>
  <c r="G7" i="20"/>
  <c r="F7" i="20"/>
  <c r="E7" i="20"/>
  <c r="D7" i="20"/>
  <c r="C7" i="20"/>
  <c r="B7" i="20"/>
  <c r="H6" i="20"/>
  <c r="G6" i="20"/>
  <c r="F6" i="20"/>
  <c r="E6" i="20"/>
  <c r="D6" i="20"/>
  <c r="C6" i="20"/>
  <c r="B6" i="20"/>
  <c r="H144" i="19"/>
  <c r="G144" i="19"/>
  <c r="F144" i="19"/>
  <c r="E144" i="19"/>
  <c r="D144" i="19"/>
  <c r="C144" i="19"/>
  <c r="B144" i="19"/>
  <c r="H143" i="19"/>
  <c r="G143" i="19"/>
  <c r="F143" i="19"/>
  <c r="E143" i="19"/>
  <c r="D143" i="19"/>
  <c r="C143" i="19"/>
  <c r="B143" i="19"/>
  <c r="H142" i="19"/>
  <c r="G142" i="19"/>
  <c r="F142" i="19"/>
  <c r="E142" i="19"/>
  <c r="D142" i="19"/>
  <c r="C142" i="19"/>
  <c r="B142" i="19"/>
  <c r="H141" i="19"/>
  <c r="G141" i="19"/>
  <c r="F141" i="19"/>
  <c r="E141" i="19"/>
  <c r="D141" i="19"/>
  <c r="C141" i="19"/>
  <c r="B141" i="19"/>
  <c r="H140" i="19"/>
  <c r="G140" i="19"/>
  <c r="F140" i="19"/>
  <c r="E140" i="19"/>
  <c r="D140" i="19"/>
  <c r="C140" i="19"/>
  <c r="B140" i="19"/>
  <c r="H139" i="19"/>
  <c r="G139" i="19"/>
  <c r="F139" i="19"/>
  <c r="E139" i="19"/>
  <c r="D139" i="19"/>
  <c r="C139" i="19"/>
  <c r="B139" i="19"/>
  <c r="H138" i="19"/>
  <c r="G138" i="19"/>
  <c r="F138" i="19"/>
  <c r="E138" i="19"/>
  <c r="D138" i="19"/>
  <c r="C138" i="19"/>
  <c r="B138" i="19"/>
  <c r="H137" i="19"/>
  <c r="G137" i="19"/>
  <c r="F137" i="19"/>
  <c r="E137" i="19"/>
  <c r="D137" i="19"/>
  <c r="C137" i="19"/>
  <c r="B137" i="19"/>
  <c r="H136" i="19"/>
  <c r="G136" i="19"/>
  <c r="F136" i="19"/>
  <c r="E136" i="19"/>
  <c r="D136" i="19"/>
  <c r="C136" i="19"/>
  <c r="B136" i="19"/>
  <c r="H135" i="19"/>
  <c r="G135" i="19"/>
  <c r="F135" i="19"/>
  <c r="E135" i="19"/>
  <c r="D135" i="19"/>
  <c r="C135" i="19"/>
  <c r="B135" i="19"/>
  <c r="H134" i="19"/>
  <c r="G134" i="19"/>
  <c r="F134" i="19"/>
  <c r="E134" i="19"/>
  <c r="D134" i="19"/>
  <c r="C134" i="19"/>
  <c r="B134" i="19"/>
  <c r="H133" i="19"/>
  <c r="G133" i="19"/>
  <c r="F133" i="19"/>
  <c r="E133" i="19"/>
  <c r="D133" i="19"/>
  <c r="C133" i="19"/>
  <c r="B133" i="19"/>
  <c r="H132" i="19"/>
  <c r="G132" i="19"/>
  <c r="F132" i="19"/>
  <c r="E132" i="19"/>
  <c r="D132" i="19"/>
  <c r="C132" i="19"/>
  <c r="B132" i="19"/>
  <c r="H128" i="19"/>
  <c r="G128" i="19"/>
  <c r="F128" i="19"/>
  <c r="E128" i="19"/>
  <c r="D128" i="19"/>
  <c r="C128" i="19"/>
  <c r="B128" i="19"/>
  <c r="H127" i="19"/>
  <c r="G127" i="19"/>
  <c r="F127" i="19"/>
  <c r="E127" i="19"/>
  <c r="D127" i="19"/>
  <c r="C127" i="19"/>
  <c r="B127" i="19"/>
  <c r="H126" i="19"/>
  <c r="G126" i="19"/>
  <c r="F126" i="19"/>
  <c r="E126" i="19"/>
  <c r="D126" i="19"/>
  <c r="C126" i="19"/>
  <c r="B126" i="19"/>
  <c r="H125" i="19"/>
  <c r="G125" i="19"/>
  <c r="F125" i="19"/>
  <c r="E125" i="19"/>
  <c r="D125" i="19"/>
  <c r="C125" i="19"/>
  <c r="B125" i="19"/>
  <c r="H124" i="19"/>
  <c r="G124" i="19"/>
  <c r="F124" i="19"/>
  <c r="E124" i="19"/>
  <c r="D124" i="19"/>
  <c r="C124" i="19"/>
  <c r="B124" i="19"/>
  <c r="H123" i="19"/>
  <c r="G123" i="19"/>
  <c r="F123" i="19"/>
  <c r="E123" i="19"/>
  <c r="D123" i="19"/>
  <c r="C123" i="19"/>
  <c r="B123" i="19"/>
  <c r="H122" i="19"/>
  <c r="G122" i="19"/>
  <c r="F122" i="19"/>
  <c r="E122" i="19"/>
  <c r="D122" i="19"/>
  <c r="C122" i="19"/>
  <c r="B122" i="19"/>
  <c r="H121" i="19"/>
  <c r="G121" i="19"/>
  <c r="F121" i="19"/>
  <c r="E121" i="19"/>
  <c r="D121" i="19"/>
  <c r="C121" i="19"/>
  <c r="B121" i="19"/>
  <c r="H120" i="19"/>
  <c r="G120" i="19"/>
  <c r="F120" i="19"/>
  <c r="E120" i="19"/>
  <c r="D120" i="19"/>
  <c r="C120" i="19"/>
  <c r="B120" i="19"/>
  <c r="H119" i="19"/>
  <c r="G119" i="19"/>
  <c r="F119" i="19"/>
  <c r="E119" i="19"/>
  <c r="D119" i="19"/>
  <c r="C119" i="19"/>
  <c r="B119" i="19"/>
  <c r="H118" i="19"/>
  <c r="G118" i="19"/>
  <c r="F118" i="19"/>
  <c r="E118" i="19"/>
  <c r="D118" i="19"/>
  <c r="C118" i="19"/>
  <c r="B118" i="19"/>
  <c r="H117" i="19"/>
  <c r="G117" i="19"/>
  <c r="F117" i="19"/>
  <c r="E117" i="19"/>
  <c r="D117" i="19"/>
  <c r="C117" i="19"/>
  <c r="B117" i="19"/>
  <c r="H116" i="19"/>
  <c r="G116" i="19"/>
  <c r="F116" i="19"/>
  <c r="E116" i="19"/>
  <c r="D116" i="19"/>
  <c r="C116" i="19"/>
  <c r="B116" i="19"/>
  <c r="H112" i="19"/>
  <c r="G112" i="19"/>
  <c r="F112" i="19"/>
  <c r="E112" i="19"/>
  <c r="D112" i="19"/>
  <c r="C112" i="19"/>
  <c r="B112" i="19"/>
  <c r="H111" i="19"/>
  <c r="G111" i="19"/>
  <c r="F111" i="19"/>
  <c r="E111" i="19"/>
  <c r="D111" i="19"/>
  <c r="C111" i="19"/>
  <c r="B111" i="19"/>
  <c r="H110" i="19"/>
  <c r="G110" i="19"/>
  <c r="F110" i="19"/>
  <c r="E110" i="19"/>
  <c r="D110" i="19"/>
  <c r="C110" i="19"/>
  <c r="B110" i="19"/>
  <c r="H109" i="19"/>
  <c r="G109" i="19"/>
  <c r="F109" i="19"/>
  <c r="E109" i="19"/>
  <c r="D109" i="19"/>
  <c r="C109" i="19"/>
  <c r="B109" i="19"/>
  <c r="H108" i="19"/>
  <c r="G108" i="19"/>
  <c r="F108" i="19"/>
  <c r="E108" i="19"/>
  <c r="D108" i="19"/>
  <c r="C108" i="19"/>
  <c r="B108" i="19"/>
  <c r="H107" i="19"/>
  <c r="G107" i="19"/>
  <c r="F107" i="19"/>
  <c r="E107" i="19"/>
  <c r="D107" i="19"/>
  <c r="C107" i="19"/>
  <c r="B107" i="19"/>
  <c r="H106" i="19"/>
  <c r="G106" i="19"/>
  <c r="F106" i="19"/>
  <c r="E106" i="19"/>
  <c r="D106" i="19"/>
  <c r="C106" i="19"/>
  <c r="B106" i="19"/>
  <c r="H105" i="19"/>
  <c r="G105" i="19"/>
  <c r="F105" i="19"/>
  <c r="E105" i="19"/>
  <c r="D105" i="19"/>
  <c r="C105" i="19"/>
  <c r="B105" i="19"/>
  <c r="H104" i="19"/>
  <c r="G104" i="19"/>
  <c r="F104" i="19"/>
  <c r="E104" i="19"/>
  <c r="D104" i="19"/>
  <c r="C104" i="19"/>
  <c r="B104" i="19"/>
  <c r="H103" i="19"/>
  <c r="G103" i="19"/>
  <c r="F103" i="19"/>
  <c r="E103" i="19"/>
  <c r="D103" i="19"/>
  <c r="C103" i="19"/>
  <c r="B103" i="19"/>
  <c r="H102" i="19"/>
  <c r="G102" i="19"/>
  <c r="F102" i="19"/>
  <c r="E102" i="19"/>
  <c r="D102" i="19"/>
  <c r="C102" i="19"/>
  <c r="B102" i="19"/>
  <c r="H101" i="19"/>
  <c r="G101" i="19"/>
  <c r="F101" i="19"/>
  <c r="E101" i="19"/>
  <c r="D101" i="19"/>
  <c r="C101" i="19"/>
  <c r="B101" i="19"/>
  <c r="H100" i="19"/>
  <c r="G100" i="19"/>
  <c r="F100" i="19"/>
  <c r="E100" i="19"/>
  <c r="D100" i="19"/>
  <c r="C100" i="19"/>
  <c r="B100" i="19"/>
  <c r="H96" i="19"/>
  <c r="G96" i="19"/>
  <c r="F96" i="19"/>
  <c r="E96" i="19"/>
  <c r="D96" i="19"/>
  <c r="C96" i="19"/>
  <c r="B96" i="19"/>
  <c r="H95" i="19"/>
  <c r="G95" i="19"/>
  <c r="F95" i="19"/>
  <c r="E95" i="19"/>
  <c r="D95" i="19"/>
  <c r="C95" i="19"/>
  <c r="B95" i="19"/>
  <c r="H94" i="19"/>
  <c r="G94" i="19"/>
  <c r="F94" i="19"/>
  <c r="E94" i="19"/>
  <c r="D94" i="19"/>
  <c r="C94" i="19"/>
  <c r="B94" i="19"/>
  <c r="H93" i="19"/>
  <c r="G93" i="19"/>
  <c r="F93" i="19"/>
  <c r="E93" i="19"/>
  <c r="D93" i="19"/>
  <c r="C93" i="19"/>
  <c r="B93" i="19"/>
  <c r="H92" i="19"/>
  <c r="G92" i="19"/>
  <c r="F92" i="19"/>
  <c r="E92" i="19"/>
  <c r="D92" i="19"/>
  <c r="C92" i="19"/>
  <c r="B92" i="19"/>
  <c r="H91" i="19"/>
  <c r="G91" i="19"/>
  <c r="F91" i="19"/>
  <c r="E91" i="19"/>
  <c r="D91" i="19"/>
  <c r="C91" i="19"/>
  <c r="B91" i="19"/>
  <c r="H90" i="19"/>
  <c r="G90" i="19"/>
  <c r="F90" i="19"/>
  <c r="E90" i="19"/>
  <c r="D90" i="19"/>
  <c r="C90" i="19"/>
  <c r="B90" i="19"/>
  <c r="H89" i="19"/>
  <c r="G89" i="19"/>
  <c r="F89" i="19"/>
  <c r="E89" i="19"/>
  <c r="D89" i="19"/>
  <c r="C89" i="19"/>
  <c r="B89" i="19"/>
  <c r="H88" i="19"/>
  <c r="G88" i="19"/>
  <c r="F88" i="19"/>
  <c r="E88" i="19"/>
  <c r="D88" i="19"/>
  <c r="C88" i="19"/>
  <c r="B88" i="19"/>
  <c r="H87" i="19"/>
  <c r="G87" i="19"/>
  <c r="F87" i="19"/>
  <c r="E87" i="19"/>
  <c r="D87" i="19"/>
  <c r="C87" i="19"/>
  <c r="B87" i="19"/>
  <c r="H86" i="19"/>
  <c r="G86" i="19"/>
  <c r="F86" i="19"/>
  <c r="E86" i="19"/>
  <c r="D86" i="19"/>
  <c r="C86" i="19"/>
  <c r="B86" i="19"/>
  <c r="H85" i="19"/>
  <c r="G85" i="19"/>
  <c r="F85" i="19"/>
  <c r="E85" i="19"/>
  <c r="D85" i="19"/>
  <c r="C85" i="19"/>
  <c r="B85" i="19"/>
  <c r="H84" i="19"/>
  <c r="G84" i="19"/>
  <c r="F84" i="19"/>
  <c r="E84" i="19"/>
  <c r="D84" i="19"/>
  <c r="C84" i="19"/>
  <c r="B84" i="19"/>
  <c r="H78" i="19"/>
  <c r="G78" i="19"/>
  <c r="F78" i="19"/>
  <c r="E78" i="19"/>
  <c r="D78" i="19"/>
  <c r="C78" i="19"/>
  <c r="B78" i="19"/>
  <c r="H77" i="19"/>
  <c r="G77" i="19"/>
  <c r="F77" i="19"/>
  <c r="E77" i="19"/>
  <c r="D77" i="19"/>
  <c r="C77" i="19"/>
  <c r="B77" i="19"/>
  <c r="H76" i="19"/>
  <c r="G76" i="19"/>
  <c r="F76" i="19"/>
  <c r="E76" i="19"/>
  <c r="D76" i="19"/>
  <c r="C76" i="19"/>
  <c r="B76" i="19"/>
  <c r="H75" i="19"/>
  <c r="G75" i="19"/>
  <c r="F75" i="19"/>
  <c r="E75" i="19"/>
  <c r="D75" i="19"/>
  <c r="C75" i="19"/>
  <c r="B75" i="19"/>
  <c r="H74" i="19"/>
  <c r="G74" i="19"/>
  <c r="F74" i="19"/>
  <c r="E74" i="19"/>
  <c r="D74" i="19"/>
  <c r="C74" i="19"/>
  <c r="B74" i="19"/>
  <c r="H73" i="19"/>
  <c r="G73" i="19"/>
  <c r="F73" i="19"/>
  <c r="E73" i="19"/>
  <c r="D73" i="19"/>
  <c r="C73" i="19"/>
  <c r="B73" i="19"/>
  <c r="H72" i="19"/>
  <c r="G72" i="19"/>
  <c r="F72" i="19"/>
  <c r="E72" i="19"/>
  <c r="D72" i="19"/>
  <c r="C72" i="19"/>
  <c r="B72" i="19"/>
  <c r="H71" i="19"/>
  <c r="G71" i="19"/>
  <c r="F71" i="19"/>
  <c r="E71" i="19"/>
  <c r="D71" i="19"/>
  <c r="C71" i="19"/>
  <c r="B71" i="19"/>
  <c r="H70" i="19"/>
  <c r="G70" i="19"/>
  <c r="F70" i="19"/>
  <c r="E70" i="19"/>
  <c r="D70" i="19"/>
  <c r="C70" i="19"/>
  <c r="B70" i="19"/>
  <c r="H69" i="19"/>
  <c r="G69" i="19"/>
  <c r="F69" i="19"/>
  <c r="E69" i="19"/>
  <c r="D69" i="19"/>
  <c r="C69" i="19"/>
  <c r="B69" i="19"/>
  <c r="H68" i="19"/>
  <c r="G68" i="19"/>
  <c r="F68" i="19"/>
  <c r="E68" i="19"/>
  <c r="D68" i="19"/>
  <c r="C68" i="19"/>
  <c r="B68" i="19"/>
  <c r="H67" i="19"/>
  <c r="G67" i="19"/>
  <c r="F67" i="19"/>
  <c r="E67" i="19"/>
  <c r="D67" i="19"/>
  <c r="C67" i="19"/>
  <c r="B67" i="19"/>
  <c r="H66" i="19"/>
  <c r="G66" i="19"/>
  <c r="F66" i="19"/>
  <c r="E66" i="19"/>
  <c r="D66" i="19"/>
  <c r="C66" i="19"/>
  <c r="B66" i="19"/>
  <c r="H60" i="19"/>
  <c r="G60" i="19"/>
  <c r="F60" i="19"/>
  <c r="E60" i="19"/>
  <c r="D60" i="19"/>
  <c r="C60" i="19"/>
  <c r="B60" i="19"/>
  <c r="H59" i="19"/>
  <c r="G59" i="19"/>
  <c r="F59" i="19"/>
  <c r="E59" i="19"/>
  <c r="D59" i="19"/>
  <c r="C59" i="19"/>
  <c r="B59" i="19"/>
  <c r="H58" i="19"/>
  <c r="G58" i="19"/>
  <c r="F58" i="19"/>
  <c r="E58" i="19"/>
  <c r="D58" i="19"/>
  <c r="C58" i="19"/>
  <c r="B58" i="19"/>
  <c r="H57" i="19"/>
  <c r="G57" i="19"/>
  <c r="F57" i="19"/>
  <c r="E57" i="19"/>
  <c r="D57" i="19"/>
  <c r="C57" i="19"/>
  <c r="B57" i="19"/>
  <c r="H56" i="19"/>
  <c r="G56" i="19"/>
  <c r="F56" i="19"/>
  <c r="E56" i="19"/>
  <c r="D56" i="19"/>
  <c r="C56" i="19"/>
  <c r="B56" i="19"/>
  <c r="H55" i="19"/>
  <c r="G55" i="19"/>
  <c r="F55" i="19"/>
  <c r="E55" i="19"/>
  <c r="D55" i="19"/>
  <c r="C55" i="19"/>
  <c r="B55" i="19"/>
  <c r="H54" i="19"/>
  <c r="G54" i="19"/>
  <c r="F54" i="19"/>
  <c r="E54" i="19"/>
  <c r="D54" i="19"/>
  <c r="C54" i="19"/>
  <c r="B54" i="19"/>
  <c r="H53" i="19"/>
  <c r="G53" i="19"/>
  <c r="F53" i="19"/>
  <c r="E53" i="19"/>
  <c r="D53" i="19"/>
  <c r="C53" i="19"/>
  <c r="B53" i="19"/>
  <c r="H52" i="19"/>
  <c r="G52" i="19"/>
  <c r="F52" i="19"/>
  <c r="E52" i="19"/>
  <c r="D52" i="19"/>
  <c r="C52" i="19"/>
  <c r="B52" i="19"/>
  <c r="H51" i="19"/>
  <c r="G51" i="19"/>
  <c r="F51" i="19"/>
  <c r="E51" i="19"/>
  <c r="D51" i="19"/>
  <c r="C51" i="19"/>
  <c r="B51" i="19"/>
  <c r="H50" i="19"/>
  <c r="G50" i="19"/>
  <c r="F50" i="19"/>
  <c r="E50" i="19"/>
  <c r="D50" i="19"/>
  <c r="C50" i="19"/>
  <c r="B50" i="19"/>
  <c r="H49" i="19"/>
  <c r="G49" i="19"/>
  <c r="F49" i="19"/>
  <c r="E49" i="19"/>
  <c r="D49" i="19"/>
  <c r="C49" i="19"/>
  <c r="B49" i="19"/>
  <c r="H48" i="19"/>
  <c r="G48" i="19"/>
  <c r="F48" i="19"/>
  <c r="E48" i="19"/>
  <c r="D48" i="19"/>
  <c r="C48" i="19"/>
  <c r="B48" i="19"/>
  <c r="H47" i="19"/>
  <c r="G47" i="19"/>
  <c r="F47" i="19"/>
  <c r="E47" i="19"/>
  <c r="D47" i="19"/>
  <c r="C47" i="19"/>
  <c r="B47" i="19"/>
  <c r="H46" i="19"/>
  <c r="G46" i="19"/>
  <c r="F46" i="19"/>
  <c r="E46" i="19"/>
  <c r="D46" i="19"/>
  <c r="C46" i="19"/>
  <c r="B46" i="19"/>
  <c r="H40" i="19"/>
  <c r="G40" i="19"/>
  <c r="F40" i="19"/>
  <c r="E40" i="19"/>
  <c r="D40" i="19"/>
  <c r="C40" i="19"/>
  <c r="B40" i="19"/>
  <c r="H39" i="19"/>
  <c r="G39" i="19"/>
  <c r="F39" i="19"/>
  <c r="E39" i="19"/>
  <c r="D39" i="19"/>
  <c r="C39" i="19"/>
  <c r="B39" i="19"/>
  <c r="H38" i="19"/>
  <c r="G38" i="19"/>
  <c r="F38" i="19"/>
  <c r="E38" i="19"/>
  <c r="D38" i="19"/>
  <c r="C38" i="19"/>
  <c r="B38" i="19"/>
  <c r="H37" i="19"/>
  <c r="G37" i="19"/>
  <c r="F37" i="19"/>
  <c r="E37" i="19"/>
  <c r="D37" i="19"/>
  <c r="C37" i="19"/>
  <c r="B37" i="19"/>
  <c r="H36" i="19"/>
  <c r="G36" i="19"/>
  <c r="F36" i="19"/>
  <c r="E36" i="19"/>
  <c r="D36" i="19"/>
  <c r="C36" i="19"/>
  <c r="B36" i="19"/>
  <c r="H35" i="19"/>
  <c r="G35" i="19"/>
  <c r="F35" i="19"/>
  <c r="E35" i="19"/>
  <c r="D35" i="19"/>
  <c r="C35" i="19"/>
  <c r="B35" i="19"/>
  <c r="H34" i="19"/>
  <c r="G34" i="19"/>
  <c r="F34" i="19"/>
  <c r="E34" i="19"/>
  <c r="D34" i="19"/>
  <c r="C34" i="19"/>
  <c r="B34" i="19"/>
  <c r="H33" i="19"/>
  <c r="G33" i="19"/>
  <c r="F33" i="19"/>
  <c r="E33" i="19"/>
  <c r="D33" i="19"/>
  <c r="C33" i="19"/>
  <c r="B33" i="19"/>
  <c r="H32" i="19"/>
  <c r="G32" i="19"/>
  <c r="F32" i="19"/>
  <c r="E32" i="19"/>
  <c r="D32" i="19"/>
  <c r="C32" i="19"/>
  <c r="B32" i="19"/>
  <c r="H31" i="19"/>
  <c r="G31" i="19"/>
  <c r="F31" i="19"/>
  <c r="E31" i="19"/>
  <c r="D31" i="19"/>
  <c r="C31" i="19"/>
  <c r="B31" i="19"/>
  <c r="H30" i="19"/>
  <c r="G30" i="19"/>
  <c r="F30" i="19"/>
  <c r="E30" i="19"/>
  <c r="D30" i="19"/>
  <c r="C30" i="19"/>
  <c r="B30" i="19"/>
  <c r="H29" i="19"/>
  <c r="G29" i="19"/>
  <c r="F29" i="19"/>
  <c r="E29" i="19"/>
  <c r="D29" i="19"/>
  <c r="C29" i="19"/>
  <c r="B29" i="19"/>
  <c r="H28" i="19"/>
  <c r="G28" i="19"/>
  <c r="F28" i="19"/>
  <c r="E28" i="19"/>
  <c r="D28" i="19"/>
  <c r="C28" i="19"/>
  <c r="B28" i="19"/>
  <c r="H27" i="19"/>
  <c r="G27" i="19"/>
  <c r="F27" i="19"/>
  <c r="E27" i="19"/>
  <c r="D27" i="19"/>
  <c r="C27" i="19"/>
  <c r="B27" i="19"/>
  <c r="H26" i="19"/>
  <c r="G26" i="19"/>
  <c r="F26" i="19"/>
  <c r="E26" i="19"/>
  <c r="D26" i="19"/>
  <c r="C26" i="19"/>
  <c r="B26" i="19"/>
  <c r="H20" i="19"/>
  <c r="G20" i="19"/>
  <c r="F20" i="19"/>
  <c r="E20" i="19"/>
  <c r="D20" i="19"/>
  <c r="C20" i="19"/>
  <c r="B20" i="19"/>
  <c r="H19" i="19"/>
  <c r="G19" i="19"/>
  <c r="F19" i="19"/>
  <c r="E19" i="19"/>
  <c r="D19" i="19"/>
  <c r="C19" i="19"/>
  <c r="B19" i="19"/>
  <c r="H18" i="19"/>
  <c r="G18" i="19"/>
  <c r="F18" i="19"/>
  <c r="E18" i="19"/>
  <c r="D18" i="19"/>
  <c r="C18" i="19"/>
  <c r="B18" i="19"/>
  <c r="H17" i="19"/>
  <c r="G17" i="19"/>
  <c r="F17" i="19"/>
  <c r="E17" i="19"/>
  <c r="D17" i="19"/>
  <c r="C17" i="19"/>
  <c r="B17" i="19"/>
  <c r="H16" i="19"/>
  <c r="G16" i="19"/>
  <c r="F16" i="19"/>
  <c r="E16" i="19"/>
  <c r="D16" i="19"/>
  <c r="C16" i="19"/>
  <c r="B16" i="19"/>
  <c r="H15" i="19"/>
  <c r="G15" i="19"/>
  <c r="F15" i="19"/>
  <c r="E15" i="19"/>
  <c r="D15" i="19"/>
  <c r="C15" i="19"/>
  <c r="B15" i="19"/>
  <c r="H14" i="19"/>
  <c r="G14" i="19"/>
  <c r="F14" i="19"/>
  <c r="E14" i="19"/>
  <c r="D14" i="19"/>
  <c r="C14" i="19"/>
  <c r="B14" i="19"/>
  <c r="H13" i="19"/>
  <c r="G13" i="19"/>
  <c r="F13" i="19"/>
  <c r="E13" i="19"/>
  <c r="D13" i="19"/>
  <c r="C13" i="19"/>
  <c r="B13" i="19"/>
  <c r="H12" i="19"/>
  <c r="G12" i="19"/>
  <c r="F12" i="19"/>
  <c r="E12" i="19"/>
  <c r="D12" i="19"/>
  <c r="C12" i="19"/>
  <c r="B12" i="19"/>
  <c r="H11" i="19"/>
  <c r="G11" i="19"/>
  <c r="F11" i="19"/>
  <c r="E11" i="19"/>
  <c r="D11" i="19"/>
  <c r="C11" i="19"/>
  <c r="B11" i="19"/>
  <c r="H10" i="19"/>
  <c r="G10" i="19"/>
  <c r="F10" i="19"/>
  <c r="E10" i="19"/>
  <c r="D10" i="19"/>
  <c r="C10" i="19"/>
  <c r="B10" i="19"/>
  <c r="H9" i="19"/>
  <c r="G9" i="19"/>
  <c r="F9" i="19"/>
  <c r="E9" i="19"/>
  <c r="D9" i="19"/>
  <c r="C9" i="19"/>
  <c r="B9" i="19"/>
  <c r="H8" i="19"/>
  <c r="G8" i="19"/>
  <c r="F8" i="19"/>
  <c r="E8" i="19"/>
  <c r="D8" i="19"/>
  <c r="C8" i="19"/>
  <c r="B8" i="19"/>
  <c r="H7" i="19"/>
  <c r="G7" i="19"/>
  <c r="F7" i="19"/>
  <c r="E7" i="19"/>
  <c r="D7" i="19"/>
  <c r="C7" i="19"/>
  <c r="B7" i="19"/>
  <c r="H6" i="19"/>
  <c r="G6" i="19"/>
  <c r="F6" i="19"/>
  <c r="E6" i="19"/>
  <c r="D6" i="19"/>
  <c r="C6" i="19"/>
  <c r="B6" i="19"/>
  <c r="Q38" i="18"/>
  <c r="P38" i="18"/>
  <c r="O38" i="18"/>
  <c r="N38" i="18"/>
  <c r="M38" i="18"/>
  <c r="L38" i="18"/>
  <c r="K38" i="18"/>
  <c r="J38" i="18"/>
  <c r="I38" i="18"/>
  <c r="H38" i="18"/>
  <c r="G38" i="18"/>
  <c r="F38" i="18"/>
  <c r="E38" i="18"/>
  <c r="D38" i="18"/>
  <c r="C38" i="18"/>
  <c r="B38" i="18"/>
  <c r="Q36" i="18"/>
  <c r="P36" i="18"/>
  <c r="O36" i="18"/>
  <c r="N36" i="18"/>
  <c r="M36" i="18"/>
  <c r="L36" i="18"/>
  <c r="K36" i="18"/>
  <c r="J36" i="18"/>
  <c r="I36" i="18"/>
  <c r="H36" i="18"/>
  <c r="G36" i="18"/>
  <c r="F36" i="18"/>
  <c r="E36" i="18"/>
  <c r="D36" i="18"/>
  <c r="C36" i="18"/>
  <c r="B36" i="18"/>
  <c r="Q35" i="18"/>
  <c r="P35" i="18"/>
  <c r="O35" i="18"/>
  <c r="N35" i="18"/>
  <c r="M35" i="18"/>
  <c r="L35" i="18"/>
  <c r="K35" i="18"/>
  <c r="J35" i="18"/>
  <c r="I35" i="18"/>
  <c r="H35" i="18"/>
  <c r="G35" i="18"/>
  <c r="F35" i="18"/>
  <c r="E35" i="18"/>
  <c r="D35" i="18"/>
  <c r="C35" i="18"/>
  <c r="B35" i="18"/>
  <c r="Q34" i="18"/>
  <c r="P34" i="18"/>
  <c r="O34" i="18"/>
  <c r="N34" i="18"/>
  <c r="M34" i="18"/>
  <c r="L34" i="18"/>
  <c r="K34" i="18"/>
  <c r="J34" i="18"/>
  <c r="I34" i="18"/>
  <c r="H34" i="18"/>
  <c r="G34" i="18"/>
  <c r="F34" i="18"/>
  <c r="E34" i="18"/>
  <c r="D34" i="18"/>
  <c r="C34" i="18"/>
  <c r="B34" i="18"/>
  <c r="Q32" i="18"/>
  <c r="P32" i="18"/>
  <c r="O32" i="18"/>
  <c r="N32" i="18"/>
  <c r="M32" i="18"/>
  <c r="L32" i="18"/>
  <c r="K32" i="18"/>
  <c r="J32" i="18"/>
  <c r="I32" i="18"/>
  <c r="H32" i="18"/>
  <c r="G32" i="18"/>
  <c r="F32" i="18"/>
  <c r="E32" i="18"/>
  <c r="D32" i="18"/>
  <c r="C32" i="18"/>
  <c r="B32" i="18"/>
  <c r="Q31" i="18"/>
  <c r="P31" i="18"/>
  <c r="O31" i="18"/>
  <c r="N31" i="18"/>
  <c r="M31" i="18"/>
  <c r="L31" i="18"/>
  <c r="K31" i="18"/>
  <c r="J31" i="18"/>
  <c r="I31" i="18"/>
  <c r="H31" i="18"/>
  <c r="G31" i="18"/>
  <c r="F31" i="18"/>
  <c r="E31" i="18"/>
  <c r="D31" i="18"/>
  <c r="C31" i="18"/>
  <c r="B31" i="18"/>
  <c r="Q29" i="18"/>
  <c r="P29" i="18"/>
  <c r="O29" i="18"/>
  <c r="N29" i="18"/>
  <c r="M29" i="18"/>
  <c r="L29" i="18"/>
  <c r="K29" i="18"/>
  <c r="J29" i="18"/>
  <c r="I29" i="18"/>
  <c r="H29" i="18"/>
  <c r="G29" i="18"/>
  <c r="F29" i="18"/>
  <c r="E29" i="18"/>
  <c r="D29" i="18"/>
  <c r="C29" i="18"/>
  <c r="B29" i="18"/>
  <c r="Q28" i="18"/>
  <c r="P28" i="18"/>
  <c r="O28" i="18"/>
  <c r="N28" i="18"/>
  <c r="M28" i="18"/>
  <c r="L28" i="18"/>
  <c r="K28" i="18"/>
  <c r="J28" i="18"/>
  <c r="I28" i="18"/>
  <c r="H28" i="18"/>
  <c r="G28" i="18"/>
  <c r="F28" i="18"/>
  <c r="E28" i="18"/>
  <c r="D28" i="18"/>
  <c r="C28" i="18"/>
  <c r="B28" i="18"/>
  <c r="Q27" i="18"/>
  <c r="P27" i="18"/>
  <c r="O27" i="18"/>
  <c r="N27" i="18"/>
  <c r="M27" i="18"/>
  <c r="L27" i="18"/>
  <c r="K27" i="18"/>
  <c r="J27" i="18"/>
  <c r="I27" i="18"/>
  <c r="H27" i="18"/>
  <c r="G27" i="18"/>
  <c r="F27" i="18"/>
  <c r="E27" i="18"/>
  <c r="D27" i="18"/>
  <c r="C27" i="18"/>
  <c r="B27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E26" i="18"/>
  <c r="D26" i="18"/>
  <c r="C26" i="18"/>
  <c r="B26" i="18"/>
  <c r="Q25" i="18"/>
  <c r="P25" i="18"/>
  <c r="O25" i="18"/>
  <c r="N25" i="18"/>
  <c r="M25" i="18"/>
  <c r="L25" i="18"/>
  <c r="K25" i="18"/>
  <c r="J25" i="18"/>
  <c r="I25" i="18"/>
  <c r="H25" i="18"/>
  <c r="G25" i="18"/>
  <c r="F25" i="18"/>
  <c r="E25" i="18"/>
  <c r="D25" i="18"/>
  <c r="C25" i="18"/>
  <c r="B25" i="18"/>
  <c r="Q24" i="18"/>
  <c r="P24" i="18"/>
  <c r="O24" i="18"/>
  <c r="N24" i="18"/>
  <c r="M24" i="18"/>
  <c r="L24" i="18"/>
  <c r="K24" i="18"/>
  <c r="J24" i="18"/>
  <c r="I24" i="18"/>
  <c r="H24" i="18"/>
  <c r="G24" i="18"/>
  <c r="F24" i="18"/>
  <c r="E24" i="18"/>
  <c r="D24" i="18"/>
  <c r="C24" i="18"/>
  <c r="B24" i="18"/>
  <c r="Q23" i="18"/>
  <c r="P23" i="18"/>
  <c r="O23" i="18"/>
  <c r="N23" i="18"/>
  <c r="M23" i="18"/>
  <c r="L23" i="18"/>
  <c r="K23" i="18"/>
  <c r="J23" i="18"/>
  <c r="I23" i="18"/>
  <c r="H23" i="18"/>
  <c r="G23" i="18"/>
  <c r="F23" i="18"/>
  <c r="E23" i="18"/>
  <c r="D23" i="18"/>
  <c r="C23" i="18"/>
  <c r="B23" i="18"/>
  <c r="Q22" i="18"/>
  <c r="P22" i="18"/>
  <c r="O22" i="18"/>
  <c r="N22" i="18"/>
  <c r="M22" i="18"/>
  <c r="L22" i="18"/>
  <c r="K22" i="18"/>
  <c r="J22" i="18"/>
  <c r="I22" i="18"/>
  <c r="H22" i="18"/>
  <c r="G22" i="18"/>
  <c r="F22" i="18"/>
  <c r="E22" i="18"/>
  <c r="D22" i="18"/>
  <c r="C22" i="18"/>
  <c r="B22" i="18"/>
  <c r="Q21" i="18"/>
  <c r="P21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C21" i="18"/>
  <c r="B21" i="18"/>
  <c r="Q20" i="18"/>
  <c r="P20" i="18"/>
  <c r="O20" i="18"/>
  <c r="N20" i="18"/>
  <c r="M20" i="18"/>
  <c r="L20" i="18"/>
  <c r="K20" i="18"/>
  <c r="J20" i="18"/>
  <c r="I20" i="18"/>
  <c r="H20" i="18"/>
  <c r="G20" i="18"/>
  <c r="F20" i="18"/>
  <c r="E20" i="18"/>
  <c r="D20" i="18"/>
  <c r="C20" i="18"/>
  <c r="B20" i="18"/>
  <c r="Q19" i="18"/>
  <c r="P19" i="18"/>
  <c r="O19" i="18"/>
  <c r="N19" i="18"/>
  <c r="M19" i="18"/>
  <c r="L19" i="18"/>
  <c r="K19" i="18"/>
  <c r="J19" i="18"/>
  <c r="I19" i="18"/>
  <c r="H19" i="18"/>
  <c r="G19" i="18"/>
  <c r="F19" i="18"/>
  <c r="E19" i="18"/>
  <c r="D19" i="18"/>
  <c r="C19" i="18"/>
  <c r="B19" i="18"/>
  <c r="Q18" i="18"/>
  <c r="P18" i="18"/>
  <c r="O18" i="18"/>
  <c r="N18" i="18"/>
  <c r="M18" i="18"/>
  <c r="L18" i="18"/>
  <c r="K18" i="18"/>
  <c r="J18" i="18"/>
  <c r="I18" i="18"/>
  <c r="H18" i="18"/>
  <c r="G18" i="18"/>
  <c r="F18" i="18"/>
  <c r="E18" i="18"/>
  <c r="D18" i="18"/>
  <c r="C18" i="18"/>
  <c r="B18" i="18"/>
  <c r="Q17" i="18"/>
  <c r="P17" i="18"/>
  <c r="O17" i="18"/>
  <c r="N17" i="18"/>
  <c r="M17" i="18"/>
  <c r="L17" i="18"/>
  <c r="K17" i="18"/>
  <c r="J17" i="18"/>
  <c r="I17" i="18"/>
  <c r="H17" i="18"/>
  <c r="G17" i="18"/>
  <c r="F17" i="18"/>
  <c r="E17" i="18"/>
  <c r="D17" i="18"/>
  <c r="C17" i="18"/>
  <c r="B17" i="18"/>
  <c r="Q16" i="18"/>
  <c r="P16" i="18"/>
  <c r="O16" i="18"/>
  <c r="N16" i="18"/>
  <c r="M16" i="18"/>
  <c r="L16" i="18"/>
  <c r="K16" i="18"/>
  <c r="J16" i="18"/>
  <c r="I16" i="18"/>
  <c r="H16" i="18"/>
  <c r="G16" i="18"/>
  <c r="F16" i="18"/>
  <c r="E16" i="18"/>
  <c r="D16" i="18"/>
  <c r="C16" i="18"/>
  <c r="B16" i="18"/>
  <c r="Q15" i="18"/>
  <c r="P15" i="18"/>
  <c r="O15" i="18"/>
  <c r="N15" i="18"/>
  <c r="M15" i="18"/>
  <c r="L15" i="18"/>
  <c r="K15" i="18"/>
  <c r="J15" i="18"/>
  <c r="I15" i="18"/>
  <c r="H15" i="18"/>
  <c r="G15" i="18"/>
  <c r="F15" i="18"/>
  <c r="E15" i="18"/>
  <c r="D15" i="18"/>
  <c r="C15" i="18"/>
  <c r="B15" i="18"/>
  <c r="Q14" i="18"/>
  <c r="P14" i="18"/>
  <c r="O14" i="18"/>
  <c r="N14" i="18"/>
  <c r="M14" i="18"/>
  <c r="L14" i="18"/>
  <c r="K14" i="18"/>
  <c r="J14" i="18"/>
  <c r="I14" i="18"/>
  <c r="H14" i="18"/>
  <c r="G14" i="18"/>
  <c r="F14" i="18"/>
  <c r="E14" i="18"/>
  <c r="D14" i="18"/>
  <c r="C14" i="18"/>
  <c r="B14" i="18"/>
  <c r="Q13" i="18"/>
  <c r="P13" i="18"/>
  <c r="O13" i="18"/>
  <c r="N13" i="18"/>
  <c r="M13" i="18"/>
  <c r="L13" i="18"/>
  <c r="K13" i="18"/>
  <c r="J13" i="18"/>
  <c r="I13" i="18"/>
  <c r="H13" i="18"/>
  <c r="G13" i="18"/>
  <c r="F13" i="18"/>
  <c r="E13" i="18"/>
  <c r="D13" i="18"/>
  <c r="C13" i="18"/>
  <c r="B13" i="18"/>
  <c r="Q11" i="18"/>
  <c r="P11" i="18"/>
  <c r="O11" i="18"/>
  <c r="N11" i="18"/>
  <c r="M11" i="18"/>
  <c r="L11" i="18"/>
  <c r="K11" i="18"/>
  <c r="J11" i="18"/>
  <c r="I11" i="18"/>
  <c r="H11" i="18"/>
  <c r="G11" i="18"/>
  <c r="F11" i="18"/>
  <c r="E11" i="18"/>
  <c r="D11" i="18"/>
  <c r="C11" i="18"/>
  <c r="B11" i="18"/>
  <c r="Q10" i="18"/>
  <c r="P10" i="18"/>
  <c r="O10" i="18"/>
  <c r="N10" i="18"/>
  <c r="M10" i="18"/>
  <c r="L10" i="18"/>
  <c r="K10" i="18"/>
  <c r="J10" i="18"/>
  <c r="I10" i="18"/>
  <c r="H10" i="18"/>
  <c r="G10" i="18"/>
  <c r="F10" i="18"/>
  <c r="E10" i="18"/>
  <c r="D10" i="18"/>
  <c r="C10" i="18"/>
  <c r="B10" i="18"/>
  <c r="Q9" i="18"/>
  <c r="P9" i="18"/>
  <c r="O9" i="18"/>
  <c r="N9" i="18"/>
  <c r="M9" i="18"/>
  <c r="L9" i="18"/>
  <c r="K9" i="18"/>
  <c r="J9" i="18"/>
  <c r="I9" i="18"/>
  <c r="H9" i="18"/>
  <c r="G9" i="18"/>
  <c r="F9" i="18"/>
  <c r="E9" i="18"/>
  <c r="D9" i="18"/>
  <c r="C9" i="18"/>
  <c r="B9" i="18"/>
  <c r="Q8" i="18"/>
  <c r="P8" i="18"/>
  <c r="O8" i="18"/>
  <c r="N8" i="18"/>
  <c r="M8" i="18"/>
  <c r="L8" i="18"/>
  <c r="K8" i="18"/>
  <c r="J8" i="18"/>
  <c r="I8" i="18"/>
  <c r="H8" i="18"/>
  <c r="G8" i="18"/>
  <c r="F8" i="18"/>
  <c r="E8" i="18"/>
  <c r="D8" i="18"/>
  <c r="C8" i="18"/>
  <c r="B8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C7" i="18"/>
  <c r="B7" i="18"/>
  <c r="Q6" i="18"/>
  <c r="P6" i="18"/>
  <c r="O6" i="18"/>
  <c r="N6" i="18"/>
  <c r="M6" i="18"/>
  <c r="L6" i="18"/>
  <c r="K6" i="18"/>
  <c r="J6" i="18"/>
  <c r="I6" i="18"/>
  <c r="H6" i="18"/>
  <c r="G6" i="18"/>
  <c r="F6" i="18"/>
  <c r="E6" i="18"/>
  <c r="D6" i="18"/>
  <c r="C6" i="18"/>
  <c r="B6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B5" i="18"/>
  <c r="H37" i="16"/>
  <c r="G37" i="16"/>
  <c r="F37" i="16"/>
  <c r="E37" i="16"/>
  <c r="D37" i="16"/>
  <c r="C37" i="16"/>
  <c r="B37" i="16"/>
  <c r="R22" i="15"/>
  <c r="J20" i="15"/>
  <c r="J21" i="15" s="1"/>
  <c r="AF19" i="15"/>
  <c r="AE19" i="15"/>
  <c r="AD19" i="15"/>
  <c r="AC19" i="15"/>
  <c r="AB19" i="15"/>
  <c r="AA19" i="15"/>
  <c r="Z19" i="15"/>
  <c r="Y19" i="15"/>
  <c r="X19" i="15"/>
  <c r="W19" i="15"/>
  <c r="V19" i="15"/>
  <c r="U19" i="15"/>
  <c r="T19" i="15"/>
  <c r="S19" i="15"/>
  <c r="R19" i="15"/>
  <c r="Q19" i="15"/>
  <c r="P19" i="15"/>
  <c r="O19" i="15"/>
  <c r="N19" i="15"/>
  <c r="M19" i="15"/>
  <c r="L19" i="15"/>
  <c r="K19" i="15"/>
  <c r="J19" i="15"/>
  <c r="I19" i="15"/>
  <c r="H19" i="15"/>
  <c r="G19" i="15"/>
  <c r="F19" i="15"/>
  <c r="E19" i="15"/>
  <c r="D19" i="15"/>
  <c r="C19" i="15"/>
  <c r="B19" i="15"/>
  <c r="AG16" i="15"/>
  <c r="AF16" i="15"/>
  <c r="AE16" i="15"/>
  <c r="AD16" i="15"/>
  <c r="AC16" i="15"/>
  <c r="AB16" i="15"/>
  <c r="AA16" i="15"/>
  <c r="Z16" i="15"/>
  <c r="Y16" i="15"/>
  <c r="X16" i="15"/>
  <c r="W16" i="15"/>
  <c r="V16" i="15"/>
  <c r="U16" i="15"/>
  <c r="T16" i="15"/>
  <c r="S16" i="15"/>
  <c r="R16" i="15"/>
  <c r="Q16" i="15"/>
  <c r="P16" i="15"/>
  <c r="O16" i="15"/>
  <c r="N16" i="15"/>
  <c r="M16" i="15"/>
  <c r="L16" i="15"/>
  <c r="K16" i="15"/>
  <c r="J16" i="15"/>
  <c r="I16" i="15"/>
  <c r="H16" i="15"/>
  <c r="G16" i="15"/>
  <c r="F16" i="15"/>
  <c r="E16" i="15"/>
  <c r="D16" i="15"/>
  <c r="C16" i="15"/>
  <c r="B16" i="15"/>
  <c r="AG15" i="15"/>
  <c r="AF15" i="15"/>
  <c r="AE15" i="15"/>
  <c r="AD15" i="15"/>
  <c r="AC15" i="15"/>
  <c r="AB15" i="15"/>
  <c r="AA15" i="15"/>
  <c r="Z15" i="15"/>
  <c r="Y15" i="15"/>
  <c r="X15" i="15"/>
  <c r="W15" i="15"/>
  <c r="V15" i="15"/>
  <c r="U15" i="15"/>
  <c r="T15" i="15"/>
  <c r="S15" i="15"/>
  <c r="R15" i="15"/>
  <c r="Q15" i="15"/>
  <c r="P15" i="15"/>
  <c r="O15" i="15"/>
  <c r="N15" i="15"/>
  <c r="M15" i="15"/>
  <c r="L15" i="15"/>
  <c r="K15" i="15"/>
  <c r="J15" i="15"/>
  <c r="I15" i="15"/>
  <c r="H15" i="15"/>
  <c r="G15" i="15"/>
  <c r="F15" i="15"/>
  <c r="E15" i="15"/>
  <c r="D15" i="15"/>
  <c r="C15" i="15"/>
  <c r="B15" i="15"/>
  <c r="AG14" i="15"/>
  <c r="AF14" i="15"/>
  <c r="AE14" i="15"/>
  <c r="AD14" i="15"/>
  <c r="AC14" i="15"/>
  <c r="AB14" i="15"/>
  <c r="AA14" i="15"/>
  <c r="Z14" i="15"/>
  <c r="Y14" i="15"/>
  <c r="X14" i="15"/>
  <c r="W14" i="15"/>
  <c r="V14" i="15"/>
  <c r="U14" i="15"/>
  <c r="T14" i="15"/>
  <c r="S14" i="15"/>
  <c r="R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AG13" i="15"/>
  <c r="AF13" i="15"/>
  <c r="AE13" i="15"/>
  <c r="AE26" i="9" s="1"/>
  <c r="AD13" i="15"/>
  <c r="AC13" i="15"/>
  <c r="AB13" i="15"/>
  <c r="AB26" i="9" s="1"/>
  <c r="AA13" i="15"/>
  <c r="Z13" i="15"/>
  <c r="Y13" i="15"/>
  <c r="Y26" i="9" s="1"/>
  <c r="X13" i="15"/>
  <c r="W13" i="15"/>
  <c r="V13" i="15"/>
  <c r="V26" i="9" s="1"/>
  <c r="U13" i="15"/>
  <c r="T13" i="15"/>
  <c r="S13" i="15"/>
  <c r="S26" i="9" s="1"/>
  <c r="R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AG12" i="15"/>
  <c r="AF12" i="15"/>
  <c r="AE12" i="15"/>
  <c r="AD12" i="15"/>
  <c r="AC12" i="15"/>
  <c r="AB12" i="15"/>
  <c r="AA12" i="15"/>
  <c r="Z12" i="15"/>
  <c r="Y12" i="15"/>
  <c r="X12" i="15"/>
  <c r="W12" i="15"/>
  <c r="V12" i="15"/>
  <c r="U12" i="15"/>
  <c r="T12" i="15"/>
  <c r="S12" i="15"/>
  <c r="R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AG11" i="15"/>
  <c r="AF11" i="15"/>
  <c r="AF22" i="15" s="1"/>
  <c r="AE11" i="15"/>
  <c r="AD11" i="15"/>
  <c r="AC11" i="15"/>
  <c r="AB11" i="15"/>
  <c r="AA11" i="15"/>
  <c r="AA22" i="15" s="1"/>
  <c r="Z11" i="15"/>
  <c r="Z22" i="15" s="1"/>
  <c r="Y11" i="15"/>
  <c r="X11" i="15"/>
  <c r="W11" i="15"/>
  <c r="V11" i="15"/>
  <c r="V22" i="15" s="1"/>
  <c r="U11" i="15"/>
  <c r="U22" i="15" s="1"/>
  <c r="T11" i="15"/>
  <c r="T22" i="15" s="1"/>
  <c r="S11" i="15"/>
  <c r="R11" i="15"/>
  <c r="Q11" i="15"/>
  <c r="P11" i="15"/>
  <c r="O11" i="15"/>
  <c r="O22" i="15" s="1"/>
  <c r="N11" i="15"/>
  <c r="N22" i="15" s="1"/>
  <c r="M11" i="15"/>
  <c r="L11" i="15"/>
  <c r="K11" i="15"/>
  <c r="J11" i="15"/>
  <c r="J22" i="15" s="1"/>
  <c r="I11" i="15"/>
  <c r="I22" i="15" s="1"/>
  <c r="H11" i="15"/>
  <c r="H22" i="15" s="1"/>
  <c r="G11" i="15"/>
  <c r="F11" i="15"/>
  <c r="E11" i="15"/>
  <c r="D11" i="15"/>
  <c r="C11" i="15"/>
  <c r="C22" i="15" s="1"/>
  <c r="B11" i="15"/>
  <c r="B22" i="15" s="1"/>
  <c r="AG10" i="15"/>
  <c r="AF10" i="15"/>
  <c r="AE10" i="15"/>
  <c r="AD10" i="15"/>
  <c r="AC10" i="15"/>
  <c r="AB10" i="15"/>
  <c r="AA10" i="15"/>
  <c r="Z10" i="15"/>
  <c r="Y10" i="15"/>
  <c r="X10" i="15"/>
  <c r="W10" i="15"/>
  <c r="V10" i="15"/>
  <c r="U10" i="15"/>
  <c r="T10" i="15"/>
  <c r="S10" i="15"/>
  <c r="R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G9" i="15"/>
  <c r="AF9" i="15"/>
  <c r="AE9" i="15"/>
  <c r="AD9" i="15"/>
  <c r="AD20" i="15" s="1"/>
  <c r="AD21" i="15" s="1"/>
  <c r="AC9" i="15"/>
  <c r="AB9" i="15"/>
  <c r="AA9" i="15"/>
  <c r="AA20" i="15" s="1"/>
  <c r="Z9" i="15"/>
  <c r="Z20" i="15" s="1"/>
  <c r="Z21" i="15" s="1"/>
  <c r="Y9" i="15"/>
  <c r="X9" i="15"/>
  <c r="X20" i="15" s="1"/>
  <c r="W9" i="15"/>
  <c r="V9" i="15"/>
  <c r="U9" i="15"/>
  <c r="U20" i="15" s="1"/>
  <c r="T9" i="15"/>
  <c r="S9" i="15"/>
  <c r="R9" i="15"/>
  <c r="R20" i="15" s="1"/>
  <c r="R21" i="15" s="1"/>
  <c r="R23" i="15" s="1"/>
  <c r="R25" i="15" s="1"/>
  <c r="R27" i="15" s="1"/>
  <c r="Q9" i="15"/>
  <c r="P9" i="15"/>
  <c r="O9" i="15"/>
  <c r="O20" i="15" s="1"/>
  <c r="N9" i="15"/>
  <c r="N20" i="15" s="1"/>
  <c r="N21" i="15" s="1"/>
  <c r="N23" i="15" s="1"/>
  <c r="N25" i="15" s="1"/>
  <c r="N27" i="15" s="1"/>
  <c r="M9" i="15"/>
  <c r="L9" i="15"/>
  <c r="L20" i="15" s="1"/>
  <c r="K9" i="15"/>
  <c r="J9" i="15"/>
  <c r="I9" i="15"/>
  <c r="I20" i="15" s="1"/>
  <c r="H9" i="15"/>
  <c r="G9" i="15"/>
  <c r="F9" i="15"/>
  <c r="F20" i="15" s="1"/>
  <c r="F21" i="15" s="1"/>
  <c r="E9" i="15"/>
  <c r="D9" i="15"/>
  <c r="C9" i="15"/>
  <c r="C20" i="15" s="1"/>
  <c r="B9" i="15"/>
  <c r="B20" i="15" s="1"/>
  <c r="B21" i="15" s="1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AG7" i="15"/>
  <c r="AF7" i="15"/>
  <c r="AE7" i="15"/>
  <c r="AD7" i="15"/>
  <c r="AC7" i="15"/>
  <c r="AB7" i="15"/>
  <c r="AA7" i="15"/>
  <c r="D40" i="21" s="1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C7" i="15"/>
  <c r="B7" i="15"/>
  <c r="AG6" i="15"/>
  <c r="AF6" i="15"/>
  <c r="AE6" i="15"/>
  <c r="AD6" i="15"/>
  <c r="G38" i="21" s="1"/>
  <c r="AC6" i="15"/>
  <c r="AB6" i="15"/>
  <c r="AA6" i="15"/>
  <c r="Z6" i="15"/>
  <c r="Y6" i="15"/>
  <c r="X6" i="15"/>
  <c r="W6" i="15"/>
  <c r="V6" i="15"/>
  <c r="V20" i="15" s="1"/>
  <c r="V21" i="15" s="1"/>
  <c r="V23" i="15" s="1"/>
  <c r="V25" i="15" s="1"/>
  <c r="V27" i="15" s="1"/>
  <c r="U6" i="15"/>
  <c r="T6" i="15"/>
  <c r="S6" i="15"/>
  <c r="R6" i="15"/>
  <c r="Q6" i="15"/>
  <c r="P6" i="15"/>
  <c r="P22" i="15" s="1"/>
  <c r="O6" i="15"/>
  <c r="N6" i="15"/>
  <c r="M6" i="15"/>
  <c r="L6" i="15"/>
  <c r="K6" i="15"/>
  <c r="J6" i="15"/>
  <c r="I6" i="15"/>
  <c r="H6" i="15"/>
  <c r="G6" i="15"/>
  <c r="F6" i="15"/>
  <c r="F22" i="15" s="1"/>
  <c r="E6" i="15"/>
  <c r="D6" i="15"/>
  <c r="D22" i="15" s="1"/>
  <c r="C6" i="15"/>
  <c r="B6" i="15"/>
  <c r="AF11" i="14"/>
  <c r="AE11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E11" i="14"/>
  <c r="D11" i="14"/>
  <c r="C11" i="14"/>
  <c r="B11" i="14"/>
  <c r="AF10" i="14"/>
  <c r="AE10" i="14"/>
  <c r="AD10" i="14"/>
  <c r="AC10" i="14"/>
  <c r="AB10" i="14"/>
  <c r="AA10" i="14"/>
  <c r="Z10" i="14"/>
  <c r="Y10" i="14"/>
  <c r="X10" i="14"/>
  <c r="W10" i="14"/>
  <c r="V10" i="14"/>
  <c r="U10" i="14"/>
  <c r="T10" i="14"/>
  <c r="S10" i="14"/>
  <c r="R10" i="14"/>
  <c r="Q10" i="14"/>
  <c r="P10" i="14"/>
  <c r="O10" i="14"/>
  <c r="N10" i="14"/>
  <c r="M10" i="14"/>
  <c r="L10" i="14"/>
  <c r="K10" i="14"/>
  <c r="J10" i="14"/>
  <c r="I10" i="14"/>
  <c r="H10" i="14"/>
  <c r="G10" i="14"/>
  <c r="F10" i="14"/>
  <c r="E10" i="14"/>
  <c r="D10" i="14"/>
  <c r="C10" i="14"/>
  <c r="B10" i="14"/>
  <c r="AF9" i="14"/>
  <c r="AE9" i="14"/>
  <c r="AD9" i="14"/>
  <c r="AC9" i="14"/>
  <c r="AB9" i="14"/>
  <c r="AA9" i="14"/>
  <c r="Z9" i="14"/>
  <c r="Y9" i="14"/>
  <c r="X9" i="14"/>
  <c r="W9" i="14"/>
  <c r="V9" i="14"/>
  <c r="U9" i="14"/>
  <c r="T9" i="14"/>
  <c r="S9" i="14"/>
  <c r="R9" i="14"/>
  <c r="Q9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9" i="14"/>
  <c r="B9" i="14"/>
  <c r="AF8" i="14"/>
  <c r="AE8" i="14"/>
  <c r="AD8" i="14"/>
  <c r="AC8" i="14"/>
  <c r="AB8" i="14"/>
  <c r="AA8" i="14"/>
  <c r="Z8" i="14"/>
  <c r="Y8" i="14"/>
  <c r="X8" i="14"/>
  <c r="W8" i="14"/>
  <c r="V8" i="14"/>
  <c r="U8" i="14"/>
  <c r="T8" i="14"/>
  <c r="S8" i="14"/>
  <c r="R8" i="14"/>
  <c r="Q8" i="14"/>
  <c r="P8" i="14"/>
  <c r="O8" i="14"/>
  <c r="N8" i="14"/>
  <c r="M8" i="14"/>
  <c r="L8" i="14"/>
  <c r="K8" i="14"/>
  <c r="J8" i="14"/>
  <c r="I8" i="14"/>
  <c r="H8" i="14"/>
  <c r="G8" i="14"/>
  <c r="F8" i="14"/>
  <c r="E8" i="14"/>
  <c r="D8" i="14"/>
  <c r="C8" i="14"/>
  <c r="B8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C7" i="14"/>
  <c r="B7" i="14"/>
  <c r="AF6" i="14"/>
  <c r="AE6" i="14"/>
  <c r="AD6" i="14"/>
  <c r="AC6" i="14"/>
  <c r="AB6" i="14"/>
  <c r="AA6" i="14"/>
  <c r="Z6" i="14"/>
  <c r="Y6" i="14"/>
  <c r="X6" i="14"/>
  <c r="W6" i="14"/>
  <c r="V6" i="14"/>
  <c r="U6" i="14"/>
  <c r="T6" i="14"/>
  <c r="S6" i="14"/>
  <c r="R6" i="14"/>
  <c r="Q6" i="14"/>
  <c r="P6" i="14"/>
  <c r="O6" i="14"/>
  <c r="N6" i="14"/>
  <c r="M6" i="14"/>
  <c r="L6" i="14"/>
  <c r="K6" i="14"/>
  <c r="J6" i="14"/>
  <c r="I6" i="14"/>
  <c r="H6" i="14"/>
  <c r="G6" i="14"/>
  <c r="F6" i="14"/>
  <c r="E6" i="14"/>
  <c r="D6" i="14"/>
  <c r="C6" i="14"/>
  <c r="B6" i="14"/>
  <c r="AG45" i="11"/>
  <c r="AF45" i="11"/>
  <c r="AE45" i="11"/>
  <c r="AD45" i="11"/>
  <c r="AC45" i="11"/>
  <c r="AB45" i="11"/>
  <c r="AA45" i="11"/>
  <c r="Z45" i="11"/>
  <c r="Y45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A45" i="11"/>
  <c r="AG44" i="11"/>
  <c r="AF44" i="11"/>
  <c r="AE44" i="11"/>
  <c r="AD44" i="11"/>
  <c r="AC44" i="11"/>
  <c r="AB44" i="11"/>
  <c r="AA44" i="11"/>
  <c r="Z44" i="11"/>
  <c r="Y44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A44" i="11"/>
  <c r="AG43" i="11"/>
  <c r="AF43" i="11"/>
  <c r="AE43" i="11"/>
  <c r="AD43" i="11"/>
  <c r="AC43" i="11"/>
  <c r="AB43" i="11"/>
  <c r="AA43" i="11"/>
  <c r="Z43" i="11"/>
  <c r="Y43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A43" i="11"/>
  <c r="AB36" i="11"/>
  <c r="E6" i="21" s="1"/>
  <c r="J36" i="11"/>
  <c r="D36" i="11"/>
  <c r="AD35" i="11"/>
  <c r="X35" i="11"/>
  <c r="AC34" i="11"/>
  <c r="U32" i="11"/>
  <c r="AG23" i="11"/>
  <c r="AF23" i="11"/>
  <c r="AE23" i="11"/>
  <c r="AD23" i="11"/>
  <c r="AC23" i="11"/>
  <c r="AB23" i="11"/>
  <c r="AA23" i="11"/>
  <c r="Z23" i="11"/>
  <c r="Y23" i="11"/>
  <c r="X23" i="11"/>
  <c r="W23" i="11"/>
  <c r="V23" i="11"/>
  <c r="V36" i="11" s="1"/>
  <c r="C6" i="21" s="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D23" i="11"/>
  <c r="C23" i="11"/>
  <c r="B23" i="11"/>
  <c r="AG22" i="11"/>
  <c r="AF22" i="11"/>
  <c r="AE22" i="11"/>
  <c r="AD22" i="11"/>
  <c r="AC22" i="11"/>
  <c r="AB22" i="11"/>
  <c r="AA22" i="11"/>
  <c r="Z22" i="11"/>
  <c r="Y22" i="11"/>
  <c r="X22" i="11"/>
  <c r="W22" i="11"/>
  <c r="V22" i="11"/>
  <c r="U22" i="11"/>
  <c r="T22" i="11"/>
  <c r="S22" i="11"/>
  <c r="R22" i="11"/>
  <c r="R35" i="11" s="1"/>
  <c r="Q22" i="11"/>
  <c r="P22" i="11"/>
  <c r="O22" i="11"/>
  <c r="N22" i="11"/>
  <c r="M22" i="11"/>
  <c r="L22" i="11"/>
  <c r="K22" i="11"/>
  <c r="J22" i="11"/>
  <c r="I22" i="11"/>
  <c r="I35" i="11" s="1"/>
  <c r="H22" i="11"/>
  <c r="G22" i="11"/>
  <c r="F22" i="11"/>
  <c r="E22" i="11"/>
  <c r="D22" i="11"/>
  <c r="C22" i="11"/>
  <c r="B22" i="11"/>
  <c r="AG21" i="11"/>
  <c r="AF21" i="11"/>
  <c r="AE21" i="11"/>
  <c r="AD21" i="11"/>
  <c r="AC21" i="11"/>
  <c r="AB21" i="11"/>
  <c r="AA21" i="11"/>
  <c r="Z21" i="11"/>
  <c r="Y21" i="11"/>
  <c r="X21" i="11"/>
  <c r="W21" i="11"/>
  <c r="V21" i="11"/>
  <c r="U21" i="11"/>
  <c r="T21" i="11"/>
  <c r="S21" i="11"/>
  <c r="R21" i="11"/>
  <c r="Q21" i="11"/>
  <c r="Q34" i="11" s="1"/>
  <c r="P21" i="11"/>
  <c r="O21" i="11"/>
  <c r="N21" i="11"/>
  <c r="M21" i="11"/>
  <c r="L21" i="11"/>
  <c r="K21" i="11"/>
  <c r="J21" i="11"/>
  <c r="I21" i="11"/>
  <c r="H21" i="11"/>
  <c r="G21" i="11"/>
  <c r="F21" i="11"/>
  <c r="E21" i="11"/>
  <c r="E34" i="11" s="1"/>
  <c r="D21" i="11"/>
  <c r="C21" i="11"/>
  <c r="B21" i="11"/>
  <c r="AG20" i="11"/>
  <c r="AF20" i="11"/>
  <c r="AE20" i="11"/>
  <c r="AD20" i="11"/>
  <c r="AC20" i="11"/>
  <c r="AB20" i="11"/>
  <c r="AA20" i="11"/>
  <c r="Z20" i="11"/>
  <c r="Y20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M33" i="11" s="1"/>
  <c r="L20" i="11"/>
  <c r="K20" i="11"/>
  <c r="J20" i="11"/>
  <c r="I20" i="11"/>
  <c r="H20" i="11"/>
  <c r="G20" i="11"/>
  <c r="F20" i="11"/>
  <c r="E20" i="11"/>
  <c r="D20" i="11"/>
  <c r="C20" i="11"/>
  <c r="B20" i="11"/>
  <c r="AG19" i="11"/>
  <c r="AG32" i="11" s="1"/>
  <c r="AF19" i="11"/>
  <c r="AE19" i="11"/>
  <c r="AD19" i="11"/>
  <c r="AC19" i="11"/>
  <c r="AB19" i="11"/>
  <c r="AA19" i="11"/>
  <c r="Z19" i="11"/>
  <c r="Y19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I32" i="11" s="1"/>
  <c r="H19" i="11"/>
  <c r="G19" i="11"/>
  <c r="F19" i="11"/>
  <c r="E19" i="11"/>
  <c r="D19" i="11"/>
  <c r="C19" i="11"/>
  <c r="B19" i="11"/>
  <c r="AG18" i="11"/>
  <c r="AG31" i="11" s="1"/>
  <c r="AF18" i="11"/>
  <c r="AE18" i="11"/>
  <c r="AD18" i="11"/>
  <c r="AC18" i="11"/>
  <c r="AC31" i="11" s="1"/>
  <c r="AB18" i="11"/>
  <c r="AB31" i="11" s="1"/>
  <c r="AA18" i="11"/>
  <c r="Z18" i="11"/>
  <c r="Y18" i="11"/>
  <c r="X18" i="11"/>
  <c r="W18" i="11"/>
  <c r="V18" i="11"/>
  <c r="V31" i="11" s="1"/>
  <c r="U18" i="11"/>
  <c r="U31" i="11" s="1"/>
  <c r="T18" i="11"/>
  <c r="S18" i="11"/>
  <c r="R18" i="11"/>
  <c r="Q18" i="11"/>
  <c r="P18" i="11"/>
  <c r="P31" i="11" s="1"/>
  <c r="O18" i="11"/>
  <c r="N18" i="11"/>
  <c r="M18" i="11"/>
  <c r="L18" i="11"/>
  <c r="K18" i="11"/>
  <c r="J18" i="11"/>
  <c r="J31" i="11" s="1"/>
  <c r="I18" i="11"/>
  <c r="I31" i="11" s="1"/>
  <c r="H18" i="11"/>
  <c r="G18" i="11"/>
  <c r="F18" i="11"/>
  <c r="E18" i="11"/>
  <c r="E31" i="11" s="1"/>
  <c r="D18" i="11"/>
  <c r="D31" i="11" s="1"/>
  <c r="C18" i="11"/>
  <c r="B18" i="11"/>
  <c r="AG11" i="11"/>
  <c r="U6" i="21" s="1"/>
  <c r="U35" i="21" s="1"/>
  <c r="AF11" i="11"/>
  <c r="T6" i="21" s="1"/>
  <c r="AE11" i="11"/>
  <c r="S6" i="21" s="1"/>
  <c r="AD11" i="11"/>
  <c r="R6" i="21" s="1"/>
  <c r="AC11" i="11"/>
  <c r="Q6" i="21" s="1"/>
  <c r="AB11" i="11"/>
  <c r="P6" i="21" s="1"/>
  <c r="AA11" i="11"/>
  <c r="O6" i="21" s="1"/>
  <c r="Z11" i="11"/>
  <c r="Y11" i="11"/>
  <c r="X11" i="11"/>
  <c r="W11" i="11"/>
  <c r="V11" i="11"/>
  <c r="N6" i="21" s="1"/>
  <c r="U11" i="11"/>
  <c r="T11" i="11"/>
  <c r="S11" i="11"/>
  <c r="R11" i="11"/>
  <c r="Q11" i="11"/>
  <c r="M6" i="21" s="1"/>
  <c r="P11" i="11"/>
  <c r="P36" i="11" s="1"/>
  <c r="O11" i="11"/>
  <c r="N11" i="11"/>
  <c r="M11" i="11"/>
  <c r="L11" i="11"/>
  <c r="K11" i="11"/>
  <c r="J11" i="11"/>
  <c r="I11" i="11"/>
  <c r="H11" i="11"/>
  <c r="G11" i="11"/>
  <c r="F11" i="11"/>
  <c r="E11" i="11"/>
  <c r="D11" i="11"/>
  <c r="C11" i="11"/>
  <c r="B11" i="11"/>
  <c r="AG10" i="11"/>
  <c r="AF10" i="11"/>
  <c r="AE10" i="11"/>
  <c r="AD10" i="11"/>
  <c r="AC10" i="11"/>
  <c r="AB10" i="11"/>
  <c r="AA10" i="11"/>
  <c r="Z10" i="11"/>
  <c r="Y10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M35" i="11" s="1"/>
  <c r="L10" i="11"/>
  <c r="K10" i="11"/>
  <c r="J10" i="11"/>
  <c r="I10" i="11"/>
  <c r="H10" i="11"/>
  <c r="G10" i="11"/>
  <c r="F10" i="11"/>
  <c r="E10" i="11"/>
  <c r="D10" i="11"/>
  <c r="C10" i="11"/>
  <c r="B10" i="11"/>
  <c r="AG9" i="11"/>
  <c r="AF9" i="11"/>
  <c r="AE9" i="11"/>
  <c r="AD9" i="11"/>
  <c r="AC9" i="11"/>
  <c r="AB9" i="11"/>
  <c r="AA9" i="11"/>
  <c r="Z9" i="11"/>
  <c r="Y9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I34" i="11" s="1"/>
  <c r="H9" i="11"/>
  <c r="G9" i="11"/>
  <c r="F9" i="11"/>
  <c r="E9" i="11"/>
  <c r="D9" i="11"/>
  <c r="C9" i="11"/>
  <c r="B9" i="11"/>
  <c r="AG8" i="11"/>
  <c r="AF8" i="11"/>
  <c r="AE8" i="11"/>
  <c r="AD8" i="11"/>
  <c r="AC8" i="11"/>
  <c r="AB8" i="11"/>
  <c r="AA8" i="11"/>
  <c r="Z8" i="11"/>
  <c r="Y8" i="11"/>
  <c r="Y33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D8" i="11"/>
  <c r="C8" i="11"/>
  <c r="B8" i="11"/>
  <c r="AG7" i="11"/>
  <c r="AF7" i="11"/>
  <c r="AE7" i="11"/>
  <c r="AD7" i="11"/>
  <c r="AC7" i="11"/>
  <c r="AB7" i="11"/>
  <c r="AA7" i="11"/>
  <c r="Z7" i="11"/>
  <c r="Y7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D7" i="11"/>
  <c r="C7" i="11"/>
  <c r="B7" i="11"/>
  <c r="AG6" i="11"/>
  <c r="AF6" i="11"/>
  <c r="AQ6" i="11" s="1"/>
  <c r="AE6" i="11"/>
  <c r="AP6" i="11" s="1"/>
  <c r="AD6" i="11"/>
  <c r="AO6" i="11" s="1"/>
  <c r="AC6" i="11"/>
  <c r="AN6" i="11" s="1"/>
  <c r="AB6" i="11"/>
  <c r="AM6" i="11" s="1"/>
  <c r="AA6" i="11"/>
  <c r="AL6" i="11" s="1"/>
  <c r="Z6" i="11"/>
  <c r="Y6" i="11"/>
  <c r="X6" i="11"/>
  <c r="W6" i="11"/>
  <c r="V6" i="11"/>
  <c r="U6" i="11"/>
  <c r="T6" i="11"/>
  <c r="S6" i="11"/>
  <c r="R6" i="11"/>
  <c r="Q6" i="11"/>
  <c r="Q31" i="11" s="1"/>
  <c r="P6" i="11"/>
  <c r="O6" i="11"/>
  <c r="N6" i="11"/>
  <c r="M6" i="11"/>
  <c r="L6" i="11"/>
  <c r="K6" i="11"/>
  <c r="J6" i="11"/>
  <c r="I6" i="11"/>
  <c r="H6" i="11"/>
  <c r="G6" i="11"/>
  <c r="F6" i="11"/>
  <c r="E6" i="11"/>
  <c r="D6" i="11"/>
  <c r="C6" i="11"/>
  <c r="B6" i="11"/>
  <c r="AF31" i="9"/>
  <c r="AE31" i="9"/>
  <c r="AD31" i="9"/>
  <c r="AC31" i="9"/>
  <c r="AA31" i="9"/>
  <c r="Z31" i="9"/>
  <c r="Y31" i="9"/>
  <c r="X31" i="9"/>
  <c r="W31" i="9"/>
  <c r="U31" i="9"/>
  <c r="T31" i="9"/>
  <c r="S31" i="9"/>
  <c r="R31" i="9"/>
  <c r="Q31" i="9"/>
  <c r="AG26" i="9"/>
  <c r="AF26" i="9"/>
  <c r="AD26" i="9"/>
  <c r="AC26" i="9"/>
  <c r="AA26" i="9"/>
  <c r="Z26" i="9"/>
  <c r="X26" i="9"/>
  <c r="W26" i="9"/>
  <c r="U26" i="9"/>
  <c r="T26" i="9"/>
  <c r="R26" i="9"/>
  <c r="Q26" i="9"/>
  <c r="A26" i="9"/>
  <c r="AB25" i="9"/>
  <c r="Y25" i="9"/>
  <c r="S25" i="9"/>
  <c r="A25" i="9"/>
  <c r="AE24" i="9"/>
  <c r="AA24" i="9"/>
  <c r="U24" i="9"/>
  <c r="S24" i="9"/>
  <c r="A24" i="9"/>
  <c r="X23" i="9"/>
  <c r="A23" i="9"/>
  <c r="W22" i="9"/>
  <c r="W27" i="9" s="1"/>
  <c r="A22" i="9"/>
  <c r="AG11" i="9"/>
  <c r="AG25" i="9" s="1"/>
  <c r="AF11" i="9"/>
  <c r="AF25" i="9" s="1"/>
  <c r="AE11" i="9"/>
  <c r="AE25" i="9" s="1"/>
  <c r="AD11" i="9"/>
  <c r="AD25" i="9" s="1"/>
  <c r="AC11" i="9"/>
  <c r="AC25" i="9" s="1"/>
  <c r="AB11" i="9"/>
  <c r="AA11" i="9"/>
  <c r="AA25" i="9" s="1"/>
  <c r="Z11" i="9"/>
  <c r="Z25" i="9" s="1"/>
  <c r="Y11" i="9"/>
  <c r="X11" i="9"/>
  <c r="X25" i="9" s="1"/>
  <c r="W11" i="9"/>
  <c r="W25" i="9" s="1"/>
  <c r="V11" i="9"/>
  <c r="V25" i="9" s="1"/>
  <c r="U11" i="9"/>
  <c r="U25" i="9" s="1"/>
  <c r="T11" i="9"/>
  <c r="T25" i="9" s="1"/>
  <c r="S11" i="9"/>
  <c r="R11" i="9"/>
  <c r="R25" i="9" s="1"/>
  <c r="Q11" i="9"/>
  <c r="Q25" i="9" s="1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C11" i="9"/>
  <c r="B11" i="9"/>
  <c r="AG10" i="9"/>
  <c r="AG24" i="9" s="1"/>
  <c r="AF10" i="9"/>
  <c r="AF24" i="9" s="1"/>
  <c r="AE10" i="9"/>
  <c r="AD10" i="9"/>
  <c r="AD24" i="9" s="1"/>
  <c r="AC10" i="9"/>
  <c r="AC24" i="9" s="1"/>
  <c r="AB10" i="9"/>
  <c r="AB24" i="9" s="1"/>
  <c r="AA10" i="9"/>
  <c r="Z10" i="9"/>
  <c r="Z24" i="9" s="1"/>
  <c r="Y10" i="9"/>
  <c r="Y24" i="9" s="1"/>
  <c r="X10" i="9"/>
  <c r="X24" i="9" s="1"/>
  <c r="W10" i="9"/>
  <c r="W24" i="9" s="1"/>
  <c r="V10" i="9"/>
  <c r="V24" i="9" s="1"/>
  <c r="U10" i="9"/>
  <c r="T10" i="9"/>
  <c r="T24" i="9" s="1"/>
  <c r="S10" i="9"/>
  <c r="R10" i="9"/>
  <c r="R24" i="9" s="1"/>
  <c r="Q10" i="9"/>
  <c r="Q24" i="9" s="1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10" i="9"/>
  <c r="B10" i="9"/>
  <c r="AG8" i="9"/>
  <c r="AF8" i="9"/>
  <c r="AF23" i="9" s="1"/>
  <c r="AE8" i="9"/>
  <c r="AE23" i="9" s="1"/>
  <c r="AD8" i="9"/>
  <c r="AD23" i="9" s="1"/>
  <c r="AC8" i="9"/>
  <c r="AC23" i="9" s="1"/>
  <c r="AB8" i="9"/>
  <c r="AB23" i="9" s="1"/>
  <c r="AA8" i="9"/>
  <c r="Z8" i="9"/>
  <c r="Z23" i="9" s="1"/>
  <c r="Y8" i="9"/>
  <c r="Y23" i="9" s="1"/>
  <c r="X8" i="9"/>
  <c r="W8" i="9"/>
  <c r="W23" i="9" s="1"/>
  <c r="V8" i="9"/>
  <c r="V23" i="9" s="1"/>
  <c r="U8" i="9"/>
  <c r="U23" i="9" s="1"/>
  <c r="T8" i="9"/>
  <c r="T23" i="9" s="1"/>
  <c r="S8" i="9"/>
  <c r="S23" i="9" s="1"/>
  <c r="R8" i="9"/>
  <c r="Q8" i="9"/>
  <c r="Q23" i="9" s="1"/>
  <c r="P8" i="9"/>
  <c r="O8" i="9"/>
  <c r="N8" i="9"/>
  <c r="M8" i="9"/>
  <c r="L8" i="9"/>
  <c r="K8" i="9"/>
  <c r="J8" i="9"/>
  <c r="I8" i="9"/>
  <c r="H8" i="9"/>
  <c r="G8" i="9"/>
  <c r="G12" i="9" s="1"/>
  <c r="F8" i="9"/>
  <c r="E8" i="9"/>
  <c r="D8" i="9"/>
  <c r="C8" i="9"/>
  <c r="B8" i="9"/>
  <c r="AG6" i="9"/>
  <c r="AG22" i="9" s="1"/>
  <c r="AF6" i="9"/>
  <c r="AE6" i="9"/>
  <c r="AE22" i="9" s="1"/>
  <c r="AD6" i="9"/>
  <c r="AD22" i="9" s="1"/>
  <c r="AC6" i="9"/>
  <c r="AB6" i="9"/>
  <c r="AA6" i="9"/>
  <c r="AA22" i="9" s="1"/>
  <c r="Z6" i="9"/>
  <c r="Z22" i="9" s="1"/>
  <c r="Y6" i="9"/>
  <c r="X6" i="9"/>
  <c r="X22" i="9" s="1"/>
  <c r="X27" i="9" s="1"/>
  <c r="W6" i="9"/>
  <c r="V6" i="9"/>
  <c r="U6" i="9"/>
  <c r="U22" i="9" s="1"/>
  <c r="T6" i="9"/>
  <c r="S6" i="9"/>
  <c r="S22" i="9" s="1"/>
  <c r="R6" i="9"/>
  <c r="R22" i="9" s="1"/>
  <c r="Q6" i="9"/>
  <c r="Q22" i="9" s="1"/>
  <c r="P6" i="9"/>
  <c r="O6" i="9"/>
  <c r="N6" i="9"/>
  <c r="M6" i="9"/>
  <c r="L6" i="9"/>
  <c r="K6" i="9"/>
  <c r="J6" i="9"/>
  <c r="I6" i="9"/>
  <c r="H6" i="9"/>
  <c r="G6" i="9"/>
  <c r="F6" i="9"/>
  <c r="F12" i="9" s="1"/>
  <c r="E6" i="9"/>
  <c r="D6" i="9"/>
  <c r="C6" i="9"/>
  <c r="B6" i="9"/>
  <c r="X63" i="8"/>
  <c r="U61" i="8"/>
  <c r="T59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L52" i="8"/>
  <c r="AF51" i="8"/>
  <c r="AE51" i="8"/>
  <c r="AD51" i="8"/>
  <c r="AF50" i="8"/>
  <c r="AE50" i="8"/>
  <c r="AD50" i="8"/>
  <c r="AF49" i="8"/>
  <c r="AF52" i="8" s="1"/>
  <c r="AE49" i="8"/>
  <c r="AD49" i="8"/>
  <c r="AF48" i="8"/>
  <c r="AE48" i="8"/>
  <c r="AD48" i="8"/>
  <c r="G48" i="8"/>
  <c r="B48" i="8"/>
  <c r="G47" i="8"/>
  <c r="B47" i="8"/>
  <c r="AE39" i="8"/>
  <c r="AD39" i="8"/>
  <c r="AC39" i="8"/>
  <c r="AC64" i="8" s="1"/>
  <c r="AB39" i="8"/>
  <c r="AB64" i="8" s="1"/>
  <c r="AA39" i="8"/>
  <c r="AA64" i="8" s="1"/>
  <c r="Z39" i="8"/>
  <c r="Z64" i="8" s="1"/>
  <c r="Y39" i="8"/>
  <c r="Y64" i="8" s="1"/>
  <c r="X39" i="8"/>
  <c r="W39" i="8"/>
  <c r="W64" i="8" s="1"/>
  <c r="V39" i="8"/>
  <c r="V64" i="8" s="1"/>
  <c r="U39" i="8"/>
  <c r="U64" i="8" s="1"/>
  <c r="T39" i="8"/>
  <c r="T64" i="8" s="1"/>
  <c r="S39" i="8"/>
  <c r="S64" i="8" s="1"/>
  <c r="R39" i="8"/>
  <c r="Q39" i="8"/>
  <c r="Q64" i="8" s="1"/>
  <c r="P39" i="8"/>
  <c r="P64" i="8" s="1"/>
  <c r="O39" i="8"/>
  <c r="O64" i="8" s="1"/>
  <c r="N39" i="8"/>
  <c r="N64" i="8" s="1"/>
  <c r="M39" i="8"/>
  <c r="M64" i="8" s="1"/>
  <c r="L39" i="8"/>
  <c r="L64" i="8" s="1"/>
  <c r="K39" i="8"/>
  <c r="K64" i="8" s="1"/>
  <c r="J39" i="8"/>
  <c r="J64" i="8" s="1"/>
  <c r="I39" i="8"/>
  <c r="I64" i="8" s="1"/>
  <c r="H39" i="8"/>
  <c r="H64" i="8" s="1"/>
  <c r="G39" i="8"/>
  <c r="F39" i="8"/>
  <c r="F64" i="8" s="1"/>
  <c r="E39" i="8"/>
  <c r="E64" i="8" s="1"/>
  <c r="D39" i="8"/>
  <c r="D64" i="8" s="1"/>
  <c r="C39" i="8"/>
  <c r="C64" i="8" s="1"/>
  <c r="B39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B38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B37" i="8"/>
  <c r="AG36" i="8"/>
  <c r="AG35" i="8" s="1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B36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D35" i="8"/>
  <c r="C35" i="8"/>
  <c r="B35" i="8"/>
  <c r="AG34" i="8"/>
  <c r="AF34" i="8"/>
  <c r="AE34" i="8"/>
  <c r="AD34" i="8"/>
  <c r="AC34" i="8"/>
  <c r="AB34" i="8"/>
  <c r="AA34" i="8"/>
  <c r="Z34" i="8"/>
  <c r="Y34" i="8"/>
  <c r="X34" i="8"/>
  <c r="W34" i="8"/>
  <c r="V34" i="8"/>
  <c r="U34" i="8"/>
  <c r="T34" i="8"/>
  <c r="S34" i="8"/>
  <c r="R34" i="8"/>
  <c r="Q34" i="8"/>
  <c r="P34" i="8"/>
  <c r="O34" i="8"/>
  <c r="N34" i="8"/>
  <c r="M34" i="8"/>
  <c r="L34" i="8"/>
  <c r="K34" i="8"/>
  <c r="J34" i="8"/>
  <c r="I34" i="8"/>
  <c r="H34" i="8"/>
  <c r="G34" i="8"/>
  <c r="F34" i="8"/>
  <c r="E34" i="8"/>
  <c r="D34" i="8"/>
  <c r="C34" i="8"/>
  <c r="B34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B33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B32" i="8"/>
  <c r="AG31" i="8"/>
  <c r="AF31" i="8"/>
  <c r="AF30" i="8" s="1"/>
  <c r="AE31" i="8"/>
  <c r="AD31" i="8"/>
  <c r="AC31" i="8"/>
  <c r="AB31" i="8"/>
  <c r="AA31" i="8"/>
  <c r="Z31" i="8"/>
  <c r="Y31" i="8"/>
  <c r="X31" i="8"/>
  <c r="W31" i="8"/>
  <c r="V31" i="8"/>
  <c r="U31" i="8"/>
  <c r="T31" i="8"/>
  <c r="S31" i="8"/>
  <c r="R31" i="8"/>
  <c r="Q31" i="8"/>
  <c r="P31" i="8"/>
  <c r="O31" i="8"/>
  <c r="N31" i="8"/>
  <c r="M31" i="8"/>
  <c r="L31" i="8"/>
  <c r="K31" i="8"/>
  <c r="J31" i="8"/>
  <c r="I31" i="8"/>
  <c r="H31" i="8"/>
  <c r="G31" i="8"/>
  <c r="F31" i="8"/>
  <c r="E31" i="8"/>
  <c r="D31" i="8"/>
  <c r="C31" i="8"/>
  <c r="B31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B30" i="8"/>
  <c r="AG29" i="8"/>
  <c r="AF29" i="8"/>
  <c r="AF27" i="8" s="1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D29" i="8"/>
  <c r="C29" i="8"/>
  <c r="B29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B28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B27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B26" i="8"/>
  <c r="AG25" i="8"/>
  <c r="AG23" i="8" s="1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B25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B24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B22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B21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B20" i="8"/>
  <c r="AG19" i="8"/>
  <c r="AG18" i="8" s="1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19" i="8"/>
  <c r="C19" i="8"/>
  <c r="B19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B17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16" i="8"/>
  <c r="C16" i="8"/>
  <c r="B16" i="8"/>
  <c r="AG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15" i="8"/>
  <c r="C15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AG13" i="8"/>
  <c r="AE13" i="8"/>
  <c r="AE63" i="8" s="1"/>
  <c r="AD13" i="8"/>
  <c r="AC13" i="8"/>
  <c r="AC63" i="8" s="1"/>
  <c r="AB13" i="8"/>
  <c r="AB63" i="8" s="1"/>
  <c r="AA13" i="8"/>
  <c r="AA63" i="8" s="1"/>
  <c r="Z13" i="8"/>
  <c r="Z63" i="8" s="1"/>
  <c r="Y13" i="8"/>
  <c r="Y63" i="8" s="1"/>
  <c r="X13" i="8"/>
  <c r="W13" i="8"/>
  <c r="W63" i="8" s="1"/>
  <c r="V13" i="8"/>
  <c r="V63" i="8" s="1"/>
  <c r="U13" i="8"/>
  <c r="U63" i="8" s="1"/>
  <c r="T13" i="8"/>
  <c r="T63" i="8" s="1"/>
  <c r="S13" i="8"/>
  <c r="S63" i="8" s="1"/>
  <c r="R13" i="8"/>
  <c r="R63" i="8" s="1"/>
  <c r="Q13" i="8"/>
  <c r="Q63" i="8" s="1"/>
  <c r="P13" i="8"/>
  <c r="P63" i="8" s="1"/>
  <c r="O13" i="8"/>
  <c r="O63" i="8" s="1"/>
  <c r="N13" i="8"/>
  <c r="N63" i="8" s="1"/>
  <c r="M13" i="8"/>
  <c r="M63" i="8" s="1"/>
  <c r="L13" i="8"/>
  <c r="L63" i="8" s="1"/>
  <c r="K13" i="8"/>
  <c r="K63" i="8" s="1"/>
  <c r="J13" i="8"/>
  <c r="J63" i="8" s="1"/>
  <c r="I13" i="8"/>
  <c r="I63" i="8" s="1"/>
  <c r="H13" i="8"/>
  <c r="H63" i="8" s="1"/>
  <c r="G13" i="8"/>
  <c r="G51" i="8" s="1"/>
  <c r="F13" i="8"/>
  <c r="F63" i="8" s="1"/>
  <c r="E13" i="8"/>
  <c r="E63" i="8" s="1"/>
  <c r="D13" i="8"/>
  <c r="D63" i="8" s="1"/>
  <c r="C13" i="8"/>
  <c r="C63" i="8" s="1"/>
  <c r="B13" i="8"/>
  <c r="B51" i="8" s="1"/>
  <c r="B52" i="8" s="1"/>
  <c r="AG12" i="8"/>
  <c r="AF12" i="8"/>
  <c r="AE12" i="8"/>
  <c r="AE62" i="8" s="1"/>
  <c r="AD12" i="8"/>
  <c r="AD62" i="8" s="1"/>
  <c r="AC12" i="8"/>
  <c r="AC62" i="8" s="1"/>
  <c r="AB12" i="8"/>
  <c r="AB62" i="8" s="1"/>
  <c r="AA12" i="8"/>
  <c r="AA62" i="8" s="1"/>
  <c r="Z12" i="8"/>
  <c r="Z62" i="8" s="1"/>
  <c r="Y12" i="8"/>
  <c r="Y62" i="8" s="1"/>
  <c r="X12" i="8"/>
  <c r="X62" i="8" s="1"/>
  <c r="W12" i="8"/>
  <c r="W62" i="8" s="1"/>
  <c r="V12" i="8"/>
  <c r="V62" i="8" s="1"/>
  <c r="U12" i="8"/>
  <c r="U62" i="8" s="1"/>
  <c r="T12" i="8"/>
  <c r="T62" i="8" s="1"/>
  <c r="S12" i="8"/>
  <c r="S62" i="8" s="1"/>
  <c r="R12" i="8"/>
  <c r="R62" i="8" s="1"/>
  <c r="Q12" i="8"/>
  <c r="Q62" i="8" s="1"/>
  <c r="P12" i="8"/>
  <c r="P62" i="8" s="1"/>
  <c r="O12" i="8"/>
  <c r="O62" i="8" s="1"/>
  <c r="N12" i="8"/>
  <c r="N62" i="8" s="1"/>
  <c r="M12" i="8"/>
  <c r="M62" i="8" s="1"/>
  <c r="L12" i="8"/>
  <c r="L62" i="8" s="1"/>
  <c r="K12" i="8"/>
  <c r="K62" i="8" s="1"/>
  <c r="J12" i="8"/>
  <c r="J62" i="8" s="1"/>
  <c r="I12" i="8"/>
  <c r="I62" i="8" s="1"/>
  <c r="H12" i="8"/>
  <c r="H62" i="8" s="1"/>
  <c r="G12" i="8"/>
  <c r="G62" i="8" s="1"/>
  <c r="F12" i="8"/>
  <c r="F62" i="8" s="1"/>
  <c r="E12" i="8"/>
  <c r="E62" i="8" s="1"/>
  <c r="D12" i="8"/>
  <c r="D62" i="8" s="1"/>
  <c r="C12" i="8"/>
  <c r="C62" i="8" s="1"/>
  <c r="B12" i="8"/>
  <c r="B62" i="8" s="1"/>
  <c r="AG11" i="8"/>
  <c r="AF11" i="8"/>
  <c r="AF61" i="8" s="1"/>
  <c r="AE11" i="8"/>
  <c r="AE61" i="8" s="1"/>
  <c r="AD11" i="8"/>
  <c r="AD61" i="8" s="1"/>
  <c r="AC11" i="8"/>
  <c r="AC61" i="8" s="1"/>
  <c r="AB11" i="8"/>
  <c r="AB61" i="8" s="1"/>
  <c r="AA11" i="8"/>
  <c r="AA61" i="8" s="1"/>
  <c r="Z11" i="8"/>
  <c r="Z61" i="8" s="1"/>
  <c r="Y11" i="8"/>
  <c r="Y61" i="8" s="1"/>
  <c r="X11" i="8"/>
  <c r="X61" i="8" s="1"/>
  <c r="W11" i="8"/>
  <c r="W61" i="8" s="1"/>
  <c r="V11" i="8"/>
  <c r="V61" i="8" s="1"/>
  <c r="U11" i="8"/>
  <c r="T11" i="8"/>
  <c r="T61" i="8" s="1"/>
  <c r="S11" i="8"/>
  <c r="S61" i="8" s="1"/>
  <c r="R11" i="8"/>
  <c r="R61" i="8" s="1"/>
  <c r="Q11" i="8"/>
  <c r="Q61" i="8" s="1"/>
  <c r="P11" i="8"/>
  <c r="P61" i="8" s="1"/>
  <c r="O11" i="8"/>
  <c r="O61" i="8" s="1"/>
  <c r="N11" i="8"/>
  <c r="N61" i="8" s="1"/>
  <c r="M11" i="8"/>
  <c r="M61" i="8" s="1"/>
  <c r="L11" i="8"/>
  <c r="L61" i="8" s="1"/>
  <c r="K11" i="8"/>
  <c r="K61" i="8" s="1"/>
  <c r="J11" i="8"/>
  <c r="J61" i="8" s="1"/>
  <c r="I11" i="8"/>
  <c r="I61" i="8" s="1"/>
  <c r="H11" i="8"/>
  <c r="H61" i="8" s="1"/>
  <c r="G11" i="8"/>
  <c r="G61" i="8" s="1"/>
  <c r="F11" i="8"/>
  <c r="F61" i="8" s="1"/>
  <c r="E11" i="8"/>
  <c r="E61" i="8" s="1"/>
  <c r="D11" i="8"/>
  <c r="D61" i="8" s="1"/>
  <c r="C11" i="8"/>
  <c r="C61" i="8" s="1"/>
  <c r="B11" i="8"/>
  <c r="B61" i="8" s="1"/>
  <c r="AG10" i="8"/>
  <c r="AF10" i="8"/>
  <c r="AF60" i="8" s="1"/>
  <c r="AE10" i="8"/>
  <c r="AD10" i="8"/>
  <c r="AD60" i="8" s="1"/>
  <c r="AC10" i="8"/>
  <c r="AC60" i="8" s="1"/>
  <c r="AB10" i="8"/>
  <c r="AB60" i="8" s="1"/>
  <c r="AA10" i="8"/>
  <c r="AA60" i="8" s="1"/>
  <c r="Z10" i="8"/>
  <c r="Z60" i="8" s="1"/>
  <c r="Y10" i="8"/>
  <c r="Y60" i="8" s="1"/>
  <c r="X10" i="8"/>
  <c r="X60" i="8" s="1"/>
  <c r="W10" i="8"/>
  <c r="W60" i="8" s="1"/>
  <c r="V10" i="8"/>
  <c r="V60" i="8" s="1"/>
  <c r="U10" i="8"/>
  <c r="U60" i="8" s="1"/>
  <c r="T10" i="8"/>
  <c r="T60" i="8" s="1"/>
  <c r="S10" i="8"/>
  <c r="S60" i="8" s="1"/>
  <c r="R10" i="8"/>
  <c r="R60" i="8" s="1"/>
  <c r="Q10" i="8"/>
  <c r="Q60" i="8" s="1"/>
  <c r="P10" i="8"/>
  <c r="P60" i="8" s="1"/>
  <c r="O10" i="8"/>
  <c r="O60" i="8" s="1"/>
  <c r="N10" i="8"/>
  <c r="N60" i="8" s="1"/>
  <c r="M10" i="8"/>
  <c r="M60" i="8" s="1"/>
  <c r="L10" i="8"/>
  <c r="L60" i="8" s="1"/>
  <c r="K10" i="8"/>
  <c r="K60" i="8" s="1"/>
  <c r="J10" i="8"/>
  <c r="J60" i="8" s="1"/>
  <c r="I10" i="8"/>
  <c r="I60" i="8" s="1"/>
  <c r="H10" i="8"/>
  <c r="H60" i="8" s="1"/>
  <c r="G10" i="8"/>
  <c r="G60" i="8" s="1"/>
  <c r="F10" i="8"/>
  <c r="F60" i="8" s="1"/>
  <c r="E10" i="8"/>
  <c r="E60" i="8" s="1"/>
  <c r="D10" i="8"/>
  <c r="D60" i="8" s="1"/>
  <c r="C10" i="8"/>
  <c r="C60" i="8" s="1"/>
  <c r="B10" i="8"/>
  <c r="B60" i="8" s="1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B9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B8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C7" i="8"/>
  <c r="B7" i="8"/>
  <c r="AG6" i="8"/>
  <c r="AG39" i="8" s="1"/>
  <c r="AF6" i="8"/>
  <c r="AE6" i="8"/>
  <c r="AE59" i="8" s="1"/>
  <c r="AD6" i="8"/>
  <c r="AD59" i="8" s="1"/>
  <c r="AC6" i="8"/>
  <c r="AC59" i="8" s="1"/>
  <c r="AB6" i="8"/>
  <c r="AB59" i="8" s="1"/>
  <c r="AA6" i="8"/>
  <c r="AA59" i="8" s="1"/>
  <c r="Z6" i="8"/>
  <c r="Z59" i="8" s="1"/>
  <c r="Y6" i="8"/>
  <c r="Y59" i="8" s="1"/>
  <c r="X6" i="8"/>
  <c r="X59" i="8" s="1"/>
  <c r="W6" i="8"/>
  <c r="W59" i="8" s="1"/>
  <c r="V6" i="8"/>
  <c r="V59" i="8" s="1"/>
  <c r="U6" i="8"/>
  <c r="U59" i="8" s="1"/>
  <c r="T6" i="8"/>
  <c r="S6" i="8"/>
  <c r="S59" i="8" s="1"/>
  <c r="R6" i="8"/>
  <c r="R59" i="8" s="1"/>
  <c r="Q6" i="8"/>
  <c r="Q59" i="8" s="1"/>
  <c r="P6" i="8"/>
  <c r="P59" i="8" s="1"/>
  <c r="O6" i="8"/>
  <c r="O59" i="8" s="1"/>
  <c r="N6" i="8"/>
  <c r="N59" i="8" s="1"/>
  <c r="M6" i="8"/>
  <c r="M59" i="8" s="1"/>
  <c r="L6" i="8"/>
  <c r="L59" i="8" s="1"/>
  <c r="K6" i="8"/>
  <c r="K59" i="8" s="1"/>
  <c r="J6" i="8"/>
  <c r="J59" i="8" s="1"/>
  <c r="I6" i="8"/>
  <c r="I59" i="8" s="1"/>
  <c r="H6" i="8"/>
  <c r="H59" i="8" s="1"/>
  <c r="G6" i="8"/>
  <c r="G59" i="8" s="1"/>
  <c r="F6" i="8"/>
  <c r="F59" i="8" s="1"/>
  <c r="E6" i="8"/>
  <c r="E59" i="8" s="1"/>
  <c r="D6" i="8"/>
  <c r="D59" i="8" s="1"/>
  <c r="C6" i="8"/>
  <c r="C59" i="8" s="1"/>
  <c r="B6" i="8"/>
  <c r="B59" i="8" s="1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B11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AG6" i="3"/>
  <c r="AG12" i="3" s="1"/>
  <c r="AF6" i="3"/>
  <c r="AE6" i="3"/>
  <c r="AD6" i="3"/>
  <c r="AD12" i="3" s="1"/>
  <c r="AC6" i="3"/>
  <c r="AB6" i="3"/>
  <c r="AA6" i="3"/>
  <c r="AA12" i="3" s="1"/>
  <c r="Z6" i="3"/>
  <c r="Y6" i="3"/>
  <c r="X6" i="3"/>
  <c r="X12" i="3" s="1"/>
  <c r="W6" i="3"/>
  <c r="V6" i="3"/>
  <c r="U6" i="3"/>
  <c r="U12" i="3" s="1"/>
  <c r="T6" i="3"/>
  <c r="S6" i="3"/>
  <c r="R6" i="3"/>
  <c r="R12" i="3" s="1"/>
  <c r="Q6" i="3"/>
  <c r="P6" i="3"/>
  <c r="O6" i="3"/>
  <c r="O12" i="3" s="1"/>
  <c r="N6" i="3"/>
  <c r="M6" i="3"/>
  <c r="L6" i="3"/>
  <c r="L12" i="3" s="1"/>
  <c r="K6" i="3"/>
  <c r="J6" i="3"/>
  <c r="I6" i="3"/>
  <c r="I12" i="3" s="1"/>
  <c r="H6" i="3"/>
  <c r="G6" i="3"/>
  <c r="F6" i="3"/>
  <c r="F12" i="3" s="1"/>
  <c r="E6" i="3"/>
  <c r="D6" i="3"/>
  <c r="C6" i="3"/>
  <c r="C12" i="3" s="1"/>
  <c r="B6" i="3"/>
  <c r="F23" i="15" l="1"/>
  <c r="F25" i="15" s="1"/>
  <c r="F27" i="15" s="1"/>
  <c r="J23" i="15"/>
  <c r="J25" i="15" s="1"/>
  <c r="J27" i="15" s="1"/>
  <c r="R27" i="9"/>
  <c r="H40" i="21"/>
  <c r="S12" i="3"/>
  <c r="Y12" i="3"/>
  <c r="AE12" i="3"/>
  <c r="AD52" i="8"/>
  <c r="AD64" i="8" s="1"/>
  <c r="M12" i="9"/>
  <c r="M19" i="9" s="1"/>
  <c r="S27" i="9"/>
  <c r="Y12" i="9"/>
  <c r="Y19" i="9" s="1"/>
  <c r="E32" i="11"/>
  <c r="K32" i="11"/>
  <c r="Q32" i="11"/>
  <c r="W32" i="11"/>
  <c r="AC32" i="11"/>
  <c r="C33" i="11"/>
  <c r="I33" i="11"/>
  <c r="O33" i="11"/>
  <c r="U33" i="11"/>
  <c r="AA33" i="11"/>
  <c r="AG33" i="11"/>
  <c r="G34" i="11"/>
  <c r="M34" i="11"/>
  <c r="S34" i="11"/>
  <c r="Y34" i="11"/>
  <c r="AE34" i="11"/>
  <c r="E35" i="11"/>
  <c r="K35" i="11"/>
  <c r="H20" i="15"/>
  <c r="T20" i="15"/>
  <c r="D20" i="15"/>
  <c r="D21" i="15" s="1"/>
  <c r="D23" i="15" s="1"/>
  <c r="D25" i="15" s="1"/>
  <c r="D27" i="15" s="1"/>
  <c r="P20" i="15"/>
  <c r="P21" i="15" s="1"/>
  <c r="P23" i="15" s="1"/>
  <c r="P25" i="15" s="1"/>
  <c r="P27" i="15" s="1"/>
  <c r="AB20" i="15"/>
  <c r="AB21" i="15" s="1"/>
  <c r="L22" i="15"/>
  <c r="L23" i="15" s="1"/>
  <c r="L25" i="15" s="1"/>
  <c r="L27" i="15" s="1"/>
  <c r="X22" i="15"/>
  <c r="L21" i="15"/>
  <c r="X21" i="15"/>
  <c r="G35" i="21"/>
  <c r="R18" i="25"/>
  <c r="AG23" i="9" s="1"/>
  <c r="D7" i="25"/>
  <c r="J7" i="25"/>
  <c r="P7" i="25"/>
  <c r="L12" i="9"/>
  <c r="H37" i="21"/>
  <c r="G12" i="3"/>
  <c r="M12" i="3"/>
  <c r="B12" i="3"/>
  <c r="H12" i="3"/>
  <c r="N12" i="3"/>
  <c r="T12" i="3"/>
  <c r="Z12" i="3"/>
  <c r="AF12" i="3"/>
  <c r="AF62" i="8"/>
  <c r="AD63" i="8"/>
  <c r="B18" i="8"/>
  <c r="AF18" i="8"/>
  <c r="AF35" i="8"/>
  <c r="AF26" i="8" s="1"/>
  <c r="AE52" i="8"/>
  <c r="AE64" i="8" s="1"/>
  <c r="B12" i="9"/>
  <c r="H12" i="9"/>
  <c r="N12" i="9"/>
  <c r="N19" i="9" s="1"/>
  <c r="Z27" i="9"/>
  <c r="AG7" i="9"/>
  <c r="B31" i="11"/>
  <c r="H31" i="11"/>
  <c r="N31" i="11"/>
  <c r="T31" i="11"/>
  <c r="Z31" i="11"/>
  <c r="AF31" i="11"/>
  <c r="F32" i="11"/>
  <c r="L32" i="11"/>
  <c r="R32" i="11"/>
  <c r="X32" i="11"/>
  <c r="AD32" i="11"/>
  <c r="D33" i="11"/>
  <c r="J33" i="11"/>
  <c r="P33" i="11"/>
  <c r="V33" i="11"/>
  <c r="AB33" i="11"/>
  <c r="B34" i="11"/>
  <c r="H34" i="11"/>
  <c r="N34" i="11"/>
  <c r="T34" i="11"/>
  <c r="Z34" i="11"/>
  <c r="AF34" i="11"/>
  <c r="F35" i="11"/>
  <c r="L35" i="11"/>
  <c r="E20" i="15"/>
  <c r="E21" i="15" s="1"/>
  <c r="K20" i="15"/>
  <c r="K21" i="15" s="1"/>
  <c r="Q20" i="15"/>
  <c r="Q21" i="15" s="1"/>
  <c r="W20" i="15"/>
  <c r="W21" i="15" s="1"/>
  <c r="AC20" i="15"/>
  <c r="AC21" i="15" s="1"/>
  <c r="G22" i="15"/>
  <c r="M22" i="15"/>
  <c r="S22" i="15"/>
  <c r="Y22" i="15"/>
  <c r="AE22" i="15"/>
  <c r="M21" i="15"/>
  <c r="M23" i="15" s="1"/>
  <c r="M25" i="15" s="1"/>
  <c r="M27" i="15" s="1"/>
  <c r="S21" i="15"/>
  <c r="S23" i="15" s="1"/>
  <c r="S25" i="15" s="1"/>
  <c r="S27" i="15" s="1"/>
  <c r="Y21" i="15"/>
  <c r="AE21" i="15"/>
  <c r="H35" i="21"/>
  <c r="H38" i="21"/>
  <c r="AD27" i="9"/>
  <c r="AD12" i="9"/>
  <c r="AD19" i="9" s="1"/>
  <c r="AD29" i="9" s="1"/>
  <c r="AG14" i="8"/>
  <c r="R64" i="8"/>
  <c r="X64" i="8"/>
  <c r="M32" i="11"/>
  <c r="Y32" i="11"/>
  <c r="E33" i="11"/>
  <c r="Q33" i="11"/>
  <c r="AC33" i="11"/>
  <c r="U34" i="11"/>
  <c r="AG34" i="11"/>
  <c r="AD22" i="15"/>
  <c r="AD23" i="15" s="1"/>
  <c r="AD25" i="15" s="1"/>
  <c r="AD27" i="15" s="1"/>
  <c r="G39" i="21"/>
  <c r="D12" i="3"/>
  <c r="J12" i="3"/>
  <c r="P12" i="3"/>
  <c r="V12" i="3"/>
  <c r="AB12" i="3"/>
  <c r="B15" i="8"/>
  <c r="B14" i="8" s="1"/>
  <c r="AF15" i="8"/>
  <c r="AF14" i="8" s="1"/>
  <c r="D12" i="9"/>
  <c r="J12" i="9"/>
  <c r="P12" i="9"/>
  <c r="P19" i="9" s="1"/>
  <c r="B32" i="11"/>
  <c r="H32" i="11"/>
  <c r="N32" i="11"/>
  <c r="T32" i="11"/>
  <c r="Z32" i="11"/>
  <c r="AF32" i="11"/>
  <c r="F33" i="11"/>
  <c r="L33" i="11"/>
  <c r="R33" i="11"/>
  <c r="X33" i="11"/>
  <c r="AD33" i="11"/>
  <c r="D34" i="11"/>
  <c r="J34" i="11"/>
  <c r="P34" i="11"/>
  <c r="V34" i="11"/>
  <c r="AB34" i="11"/>
  <c r="B35" i="11"/>
  <c r="H35" i="11"/>
  <c r="N35" i="11"/>
  <c r="G20" i="15"/>
  <c r="G21" i="15" s="1"/>
  <c r="G23" i="15" s="1"/>
  <c r="G25" i="15" s="1"/>
  <c r="G27" i="15" s="1"/>
  <c r="M20" i="15"/>
  <c r="S20" i="15"/>
  <c r="Y20" i="15"/>
  <c r="AE20" i="15"/>
  <c r="C21" i="15"/>
  <c r="C23" i="15" s="1"/>
  <c r="C25" i="15" s="1"/>
  <c r="C27" i="15" s="1"/>
  <c r="I21" i="15"/>
  <c r="I23" i="15" s="1"/>
  <c r="I25" i="15" s="1"/>
  <c r="I27" i="15" s="1"/>
  <c r="O21" i="15"/>
  <c r="U21" i="15"/>
  <c r="AA21" i="15"/>
  <c r="H28" i="21"/>
  <c r="H36" i="21"/>
  <c r="H39" i="21"/>
  <c r="E12" i="3"/>
  <c r="K12" i="3"/>
  <c r="Q12" i="3"/>
  <c r="W12" i="3"/>
  <c r="AC12" i="3"/>
  <c r="AF23" i="8"/>
  <c r="C12" i="9"/>
  <c r="I12" i="9"/>
  <c r="O12" i="9"/>
  <c r="O19" i="9" s="1"/>
  <c r="AA12" i="9"/>
  <c r="AA19" i="9" s="1"/>
  <c r="AG12" i="9"/>
  <c r="AG19" i="9" s="1"/>
  <c r="U12" i="9"/>
  <c r="U19" i="9" s="1"/>
  <c r="K31" i="11"/>
  <c r="W31" i="11"/>
  <c r="H27" i="21"/>
  <c r="N8" i="21"/>
  <c r="G37" i="21"/>
  <c r="C39" i="21"/>
  <c r="G40" i="21"/>
  <c r="B63" i="8"/>
  <c r="AF59" i="8"/>
  <c r="G63" i="8"/>
  <c r="S12" i="9"/>
  <c r="G31" i="11"/>
  <c r="M31" i="11"/>
  <c r="S31" i="11"/>
  <c r="Y31" i="11"/>
  <c r="AE31" i="11"/>
  <c r="V22" i="9"/>
  <c r="V27" i="9" s="1"/>
  <c r="V12" i="9"/>
  <c r="AB22" i="9"/>
  <c r="AB27" i="9" s="1"/>
  <c r="AB12" i="9"/>
  <c r="U30" i="9"/>
  <c r="Y23" i="15"/>
  <c r="Y25" i="15" s="1"/>
  <c r="Y27" i="15" s="1"/>
  <c r="AE23" i="15"/>
  <c r="AE25" i="15" s="1"/>
  <c r="AE27" i="15" s="1"/>
  <c r="T22" i="9"/>
  <c r="T27" i="9" s="1"/>
  <c r="T12" i="9"/>
  <c r="AG30" i="8"/>
  <c r="Z12" i="9"/>
  <c r="M35" i="21"/>
  <c r="M26" i="21"/>
  <c r="Q35" i="21"/>
  <c r="Q26" i="21"/>
  <c r="C31" i="11"/>
  <c r="O31" i="11"/>
  <c r="AA31" i="11"/>
  <c r="G32" i="11"/>
  <c r="S32" i="11"/>
  <c r="AE32" i="11"/>
  <c r="K33" i="11"/>
  <c r="W33" i="11"/>
  <c r="C34" i="11"/>
  <c r="O34" i="11"/>
  <c r="AA34" i="11"/>
  <c r="G35" i="11"/>
  <c r="S35" i="11"/>
  <c r="Y35" i="11"/>
  <c r="AE35" i="11"/>
  <c r="E36" i="11"/>
  <c r="K36" i="11"/>
  <c r="Q36" i="11"/>
  <c r="B6" i="21" s="1"/>
  <c r="W36" i="11"/>
  <c r="AC36" i="11"/>
  <c r="F6" i="21" s="1"/>
  <c r="E26" i="21"/>
  <c r="E9" i="21"/>
  <c r="E29" i="21" s="1"/>
  <c r="AG27" i="8"/>
  <c r="G52" i="8"/>
  <c r="G64" i="8" s="1"/>
  <c r="AD30" i="9"/>
  <c r="B23" i="15"/>
  <c r="B25" i="15" s="1"/>
  <c r="B27" i="15" s="1"/>
  <c r="Z23" i="15"/>
  <c r="Z25" i="15" s="1"/>
  <c r="Z27" i="15" s="1"/>
  <c r="AE60" i="8"/>
  <c r="B64" i="8"/>
  <c r="AE27" i="9"/>
  <c r="Q27" i="9"/>
  <c r="S35" i="21"/>
  <c r="S26" i="21"/>
  <c r="S9" i="21"/>
  <c r="C32" i="11"/>
  <c r="O32" i="11"/>
  <c r="AA32" i="11"/>
  <c r="G33" i="11"/>
  <c r="S33" i="11"/>
  <c r="AE33" i="11"/>
  <c r="K34" i="11"/>
  <c r="W34" i="11"/>
  <c r="C35" i="11"/>
  <c r="O35" i="11"/>
  <c r="U35" i="11"/>
  <c r="AA35" i="11"/>
  <c r="AG35" i="11"/>
  <c r="G36" i="11"/>
  <c r="M36" i="11"/>
  <c r="S36" i="11"/>
  <c r="Y36" i="11"/>
  <c r="AE36" i="11"/>
  <c r="H6" i="21" s="1"/>
  <c r="AF22" i="9"/>
  <c r="AF27" i="9" s="1"/>
  <c r="AF12" i="9"/>
  <c r="Y22" i="9"/>
  <c r="Y27" i="9" s="1"/>
  <c r="Y29" i="9" s="1"/>
  <c r="H21" i="15"/>
  <c r="H23" i="15" s="1"/>
  <c r="H25" i="15" s="1"/>
  <c r="H27" i="15" s="1"/>
  <c r="T21" i="15"/>
  <c r="T23" i="15" s="1"/>
  <c r="T25" i="15" s="1"/>
  <c r="T27" i="15" s="1"/>
  <c r="O23" i="15"/>
  <c r="O25" i="15" s="1"/>
  <c r="O27" i="15" s="1"/>
  <c r="U23" i="15"/>
  <c r="U25" i="15" s="1"/>
  <c r="U27" i="15" s="1"/>
  <c r="AA23" i="15"/>
  <c r="AA25" i="15" s="1"/>
  <c r="AA27" i="15" s="1"/>
  <c r="E12" i="9"/>
  <c r="K12" i="9"/>
  <c r="Q12" i="9"/>
  <c r="W12" i="9"/>
  <c r="AC12" i="9"/>
  <c r="AE12" i="9"/>
  <c r="T35" i="21"/>
  <c r="T26" i="21"/>
  <c r="T9" i="21"/>
  <c r="F31" i="11"/>
  <c r="L31" i="11"/>
  <c r="R31" i="11"/>
  <c r="X31" i="11"/>
  <c r="AD31" i="11"/>
  <c r="D32" i="11"/>
  <c r="J32" i="11"/>
  <c r="P32" i="11"/>
  <c r="V32" i="11"/>
  <c r="AB32" i="11"/>
  <c r="B33" i="11"/>
  <c r="H33" i="11"/>
  <c r="N33" i="11"/>
  <c r="T33" i="11"/>
  <c r="Z33" i="11"/>
  <c r="AF33" i="11"/>
  <c r="F34" i="11"/>
  <c r="L34" i="11"/>
  <c r="R34" i="11"/>
  <c r="X34" i="11"/>
  <c r="AD34" i="11"/>
  <c r="D35" i="11"/>
  <c r="J35" i="11"/>
  <c r="B27" i="21"/>
  <c r="N37" i="21"/>
  <c r="N28" i="21"/>
  <c r="T37" i="21"/>
  <c r="T28" i="21"/>
  <c r="U8" i="21"/>
  <c r="AA30" i="9"/>
  <c r="X12" i="9"/>
  <c r="U27" i="9"/>
  <c r="AC22" i="9"/>
  <c r="AC27" i="9" s="1"/>
  <c r="AA23" i="9"/>
  <c r="AA27" i="9" s="1"/>
  <c r="AA29" i="9" s="1"/>
  <c r="O35" i="21"/>
  <c r="O26" i="21"/>
  <c r="O9" i="21"/>
  <c r="Q35" i="11"/>
  <c r="W35" i="11"/>
  <c r="AC35" i="11"/>
  <c r="C36" i="11"/>
  <c r="I36" i="11"/>
  <c r="O36" i="11"/>
  <c r="U36" i="11"/>
  <c r="AA36" i="11"/>
  <c r="D6" i="21" s="1"/>
  <c r="AG36" i="11"/>
  <c r="J6" i="21" s="1"/>
  <c r="C26" i="21"/>
  <c r="C9" i="21"/>
  <c r="C29" i="21" s="1"/>
  <c r="E22" i="15"/>
  <c r="K22" i="15"/>
  <c r="K23" i="15" s="1"/>
  <c r="K25" i="15" s="1"/>
  <c r="K27" i="15" s="1"/>
  <c r="Q22" i="15"/>
  <c r="Q23" i="15" s="1"/>
  <c r="Q25" i="15" s="1"/>
  <c r="Q27" i="15" s="1"/>
  <c r="W22" i="15"/>
  <c r="W23" i="15" s="1"/>
  <c r="W25" i="15" s="1"/>
  <c r="W27" i="15" s="1"/>
  <c r="AC22" i="15"/>
  <c r="AC23" i="15" s="1"/>
  <c r="AC25" i="15" s="1"/>
  <c r="AC27" i="15" s="1"/>
  <c r="U26" i="21"/>
  <c r="AG9" i="9"/>
  <c r="R12" i="9"/>
  <c r="X23" i="15"/>
  <c r="X25" i="15" s="1"/>
  <c r="X27" i="15" s="1"/>
  <c r="U9" i="21"/>
  <c r="B37" i="21"/>
  <c r="F38" i="21"/>
  <c r="M8" i="21"/>
  <c r="M7" i="21"/>
  <c r="Q8" i="21"/>
  <c r="Q7" i="21"/>
  <c r="R13" i="25"/>
  <c r="R19" i="25"/>
  <c r="N35" i="21"/>
  <c r="N26" i="21"/>
  <c r="P35" i="21"/>
  <c r="P26" i="21"/>
  <c r="C38" i="21"/>
  <c r="C36" i="21"/>
  <c r="E38" i="21"/>
  <c r="E36" i="21"/>
  <c r="N7" i="21"/>
  <c r="N9" i="21" s="1"/>
  <c r="T36" i="21"/>
  <c r="T27" i="21"/>
  <c r="D28" i="21"/>
  <c r="B35" i="21"/>
  <c r="F36" i="21"/>
  <c r="C37" i="21"/>
  <c r="D39" i="21"/>
  <c r="B40" i="21"/>
  <c r="G27" i="21"/>
  <c r="G36" i="21"/>
  <c r="R14" i="25"/>
  <c r="R20" i="25"/>
  <c r="D27" i="21"/>
  <c r="E28" i="21"/>
  <c r="C35" i="21"/>
  <c r="D37" i="21"/>
  <c r="B38" i="21"/>
  <c r="E39" i="21"/>
  <c r="C40" i="21"/>
  <c r="I40" i="21"/>
  <c r="O27" i="21"/>
  <c r="R15" i="25"/>
  <c r="R35" i="21"/>
  <c r="R26" i="21"/>
  <c r="R9" i="21"/>
  <c r="T35" i="11"/>
  <c r="Z35" i="11"/>
  <c r="AF35" i="11"/>
  <c r="F36" i="11"/>
  <c r="L36" i="11"/>
  <c r="R36" i="11"/>
  <c r="X36" i="11"/>
  <c r="AD36" i="11"/>
  <c r="G6" i="21" s="1"/>
  <c r="E27" i="21"/>
  <c r="F28" i="21"/>
  <c r="D35" i="21"/>
  <c r="B36" i="21"/>
  <c r="E37" i="21"/>
  <c r="F39" i="21"/>
  <c r="U27" i="21"/>
  <c r="R16" i="25"/>
  <c r="AG31" i="9" s="1"/>
  <c r="F27" i="21"/>
  <c r="R37" i="21"/>
  <c r="R28" i="21"/>
  <c r="E35" i="21"/>
  <c r="F37" i="21"/>
  <c r="D38" i="21"/>
  <c r="E40" i="21"/>
  <c r="G28" i="21"/>
  <c r="P35" i="11"/>
  <c r="V35" i="11"/>
  <c r="AB35" i="11"/>
  <c r="B36" i="11"/>
  <c r="H36" i="11"/>
  <c r="N36" i="11"/>
  <c r="T36" i="11"/>
  <c r="Z36" i="11"/>
  <c r="AF36" i="11"/>
  <c r="I6" i="21" s="1"/>
  <c r="I38" i="21"/>
  <c r="I36" i="21"/>
  <c r="AF20" i="15"/>
  <c r="AF21" i="15" s="1"/>
  <c r="AF23" i="15" s="1"/>
  <c r="AF25" i="15" s="1"/>
  <c r="AF27" i="15" s="1"/>
  <c r="AB22" i="15"/>
  <c r="R36" i="21"/>
  <c r="R27" i="21"/>
  <c r="B28" i="21"/>
  <c r="F35" i="21"/>
  <c r="D36" i="21"/>
  <c r="B39" i="21"/>
  <c r="F40" i="21"/>
  <c r="O28" i="21"/>
  <c r="P7" i="21"/>
  <c r="P9" i="21" s="1"/>
  <c r="P8" i="21"/>
  <c r="C27" i="21"/>
  <c r="I27" i="21"/>
  <c r="C28" i="21"/>
  <c r="I28" i="21"/>
  <c r="I35" i="21"/>
  <c r="I37" i="21"/>
  <c r="I39" i="21"/>
  <c r="S27" i="21"/>
  <c r="S28" i="21"/>
  <c r="AF13" i="8" l="1"/>
  <c r="AF63" i="8" s="1"/>
  <c r="AG30" i="9"/>
  <c r="AG27" i="9"/>
  <c r="AG29" i="9" s="1"/>
  <c r="M9" i="21"/>
  <c r="M38" i="21" s="1"/>
  <c r="AB23" i="15"/>
  <c r="AB25" i="15" s="1"/>
  <c r="AB27" i="15" s="1"/>
  <c r="AG19" i="15"/>
  <c r="AG22" i="15" s="1"/>
  <c r="E23" i="15"/>
  <c r="E25" i="15" s="1"/>
  <c r="E27" i="15" s="1"/>
  <c r="M29" i="21"/>
  <c r="P37" i="21"/>
  <c r="P28" i="21"/>
  <c r="N36" i="21"/>
  <c r="N27" i="21"/>
  <c r="T19" i="9"/>
  <c r="T29" i="9" s="1"/>
  <c r="T30" i="9"/>
  <c r="V19" i="9"/>
  <c r="V29" i="9" s="1"/>
  <c r="V30" i="9"/>
  <c r="R38" i="21"/>
  <c r="R29" i="21"/>
  <c r="P36" i="21"/>
  <c r="P27" i="21"/>
  <c r="Q36" i="21"/>
  <c r="Q27" i="21"/>
  <c r="U38" i="21"/>
  <c r="U29" i="21"/>
  <c r="O38" i="21"/>
  <c r="O29" i="21"/>
  <c r="X19" i="9"/>
  <c r="X29" i="9" s="1"/>
  <c r="X30" i="9"/>
  <c r="AE19" i="9"/>
  <c r="AE29" i="9" s="1"/>
  <c r="AE30" i="9"/>
  <c r="H26" i="21"/>
  <c r="H9" i="21"/>
  <c r="H29" i="21" s="1"/>
  <c r="S38" i="21"/>
  <c r="S29" i="21"/>
  <c r="F26" i="21"/>
  <c r="F9" i="21"/>
  <c r="F29" i="21" s="1"/>
  <c r="I26" i="21"/>
  <c r="I9" i="21"/>
  <c r="I29" i="21" s="1"/>
  <c r="N38" i="21"/>
  <c r="N29" i="21"/>
  <c r="Q37" i="21"/>
  <c r="Q28" i="21"/>
  <c r="AC30" i="9"/>
  <c r="AC19" i="9"/>
  <c r="AC29" i="9" s="1"/>
  <c r="U29" i="9"/>
  <c r="S30" i="9"/>
  <c r="S19" i="9"/>
  <c r="S29" i="9" s="1"/>
  <c r="M36" i="21"/>
  <c r="M27" i="21"/>
  <c r="T38" i="21"/>
  <c r="T29" i="21"/>
  <c r="W30" i="9"/>
  <c r="W19" i="9"/>
  <c r="W29" i="9" s="1"/>
  <c r="B26" i="21"/>
  <c r="B9" i="21"/>
  <c r="B29" i="21" s="1"/>
  <c r="Q9" i="21"/>
  <c r="G26" i="21"/>
  <c r="G9" i="21"/>
  <c r="G29" i="21" s="1"/>
  <c r="M37" i="21"/>
  <c r="M28" i="21"/>
  <c r="J26" i="21"/>
  <c r="J8" i="21"/>
  <c r="J28" i="21" s="1"/>
  <c r="J7" i="21"/>
  <c r="J27" i="21" s="1"/>
  <c r="U28" i="21"/>
  <c r="U37" i="21"/>
  <c r="Q30" i="9"/>
  <c r="Q19" i="9"/>
  <c r="Q29" i="9" s="1"/>
  <c r="Y30" i="9"/>
  <c r="AG26" i="8"/>
  <c r="Z19" i="9"/>
  <c r="Z29" i="9" s="1"/>
  <c r="Z30" i="9"/>
  <c r="AB30" i="9"/>
  <c r="AB19" i="9"/>
  <c r="AB29" i="9" s="1"/>
  <c r="P38" i="21"/>
  <c r="P29" i="21"/>
  <c r="R19" i="9"/>
  <c r="R29" i="9" s="1"/>
  <c r="R30" i="9"/>
  <c r="D26" i="21"/>
  <c r="D9" i="21"/>
  <c r="D29" i="21" s="1"/>
  <c r="AF19" i="9"/>
  <c r="AF29" i="9" s="1"/>
  <c r="AF30" i="9"/>
  <c r="AF39" i="8"/>
  <c r="AF64" i="8" s="1"/>
  <c r="AG20" i="15" l="1"/>
  <c r="AG21" i="15"/>
  <c r="AG23" i="15" s="1"/>
  <c r="AG25" i="15" s="1"/>
  <c r="AG27" i="15" s="1"/>
  <c r="J9" i="21"/>
  <c r="J29" i="21" s="1"/>
  <c r="Q38" i="21"/>
  <c r="Q29" i="21"/>
</calcChain>
</file>

<file path=xl/sharedStrings.xml><?xml version="1.0" encoding="utf-8"?>
<sst xmlns="http://schemas.openxmlformats.org/spreadsheetml/2006/main" count="1515" uniqueCount="348">
  <si>
    <t>Per informazioni:</t>
  </si>
  <si>
    <t>antonio.caputo@isprambiente.it</t>
  </si>
  <si>
    <t>0. Raggruppamento dei combustibili secondo le categorie utilizzate da Terna e da Eurostat</t>
  </si>
  <si>
    <t>1. Produzione termoelettrica lorda per combustibile</t>
  </si>
  <si>
    <t>2. Percentuale della produzione termoelettrica lorda per combustibile</t>
  </si>
  <si>
    <t>3. Quota relativa di produzione termoelettrica lorda per combustibile</t>
  </si>
  <si>
    <t>4. Produzione lorda di energia elettrica da impianti cogenerativi e non cogenerativi</t>
  </si>
  <si>
    <t>5. Produzione elettrica lorda per fonte</t>
  </si>
  <si>
    <t>6.  Produzione elettrica lorda e potenza efficiente lorda per fonte rinnovabile</t>
  </si>
  <si>
    <t>7. Quota della produzione elettrica lorda nazionale dalle diverse fonti</t>
  </si>
  <si>
    <t>8. Fattori di emissione medi nazionali</t>
  </si>
  <si>
    <t>9. Emissioni di anidride carbonica dal settore termoelettrico per combustibile e emissioni evitate con produzione rinnovabile</t>
  </si>
  <si>
    <t>10. Andamento delle emissioni da produzione termoelettrica per combustibile</t>
  </si>
  <si>
    <t>11. Variazione annuale della produzione termoelettrica e delle emissioni per combustibile (1990=100)</t>
  </si>
  <si>
    <t>12. Fattori di emissioni di anidride carbonica da produzione termoelettrica lorda per combustibile</t>
  </si>
  <si>
    <t>13. Dati di produzione e consumo di energia elettrica</t>
  </si>
  <si>
    <t>14. Fattori di emissione della produzione elettrica, produzione di calore e dei consumi elettrici</t>
  </si>
  <si>
    <t>15. Andamento del fattore di emissione di anidride carbonica per kWh elettrico prodotto e consumato</t>
  </si>
  <si>
    <t>16. Fattori di emissioni di anidride carbonica da produzione termoelettrica lorda per combustibile</t>
  </si>
  <si>
    <t>17. Fattori di emissione per la produzione elettrica per tipologia di impianto e tipologia di combustibile</t>
  </si>
  <si>
    <t>18. Fattori di emissione per produzione di elettricità e calore da centrali cogenerative per tipologia di impianto e tipologia di combustibile</t>
  </si>
  <si>
    <t>19. Emissioni e Fattori di emissione di GHG e alti contaminanti per la produzione di energia elettrica e calore</t>
  </si>
  <si>
    <t>20. Consumo di energia destinata alla produzione elettrica per tipologia di impianto e tipologia di combustibile</t>
  </si>
  <si>
    <t>21. Consumo di energia delle centrali cogenerative per tipologia di impianto e tipologia di combustibile</t>
  </si>
  <si>
    <t>22. Produzione di calore delle centrali cogenerative per tipologia di impianto e tipologia di combustibile</t>
  </si>
  <si>
    <t>23. Consumi energetici ed efficienza del parco termoelettrico</t>
  </si>
  <si>
    <t>24. Efficienza elettrica e totale per tipologia di impianto e tipologia di combustibile</t>
  </si>
  <si>
    <t>Torna indietro</t>
  </si>
  <si>
    <t>Raggruppamento dei combustibili secondo le categorie utilizzate da Terna e da Eurostat (nelle successive tabelle e grafici sono utilizzate le categorie Eurostat se non diversamente indicato).</t>
  </si>
  <si>
    <t>TERNA</t>
  </si>
  <si>
    <t>EUROSTAT</t>
  </si>
  <si>
    <t>Solidi</t>
  </si>
  <si>
    <t>Carbone</t>
  </si>
  <si>
    <t>Carbone sub-bituminoso</t>
  </si>
  <si>
    <t>Lignite</t>
  </si>
  <si>
    <t>Gas naturale</t>
  </si>
  <si>
    <t>Gas derivati</t>
  </si>
  <si>
    <t>Gas da acciaieria a ossigeno</t>
  </si>
  <si>
    <t>Gas da estrazione</t>
  </si>
  <si>
    <t>Gas d'altoforno</t>
  </si>
  <si>
    <t>Gas di cokeria</t>
  </si>
  <si>
    <t>Petroliferi</t>
  </si>
  <si>
    <t>Altri combustibili gassosi</t>
  </si>
  <si>
    <t>Cherosene</t>
  </si>
  <si>
    <t>Altri combustibili solidi</t>
  </si>
  <si>
    <t>Coke di petrolio</t>
  </si>
  <si>
    <t>Distillati leggeri</t>
  </si>
  <si>
    <t>Gas di petrolio liquefatto</t>
  </si>
  <si>
    <t>Gas di raffineria</t>
  </si>
  <si>
    <t>Gasolio</t>
  </si>
  <si>
    <t>Liquidi da gas naturale</t>
  </si>
  <si>
    <t>Nafta</t>
  </si>
  <si>
    <t>Gas di sintesi da processi di gassificazione</t>
  </si>
  <si>
    <t>Olio combustibile</t>
  </si>
  <si>
    <t>Gas residui di processi chimici</t>
  </si>
  <si>
    <t>Orimulsion</t>
  </si>
  <si>
    <t>Petrolio grezzo</t>
  </si>
  <si>
    <t>Idrogeno</t>
  </si>
  <si>
    <t>Altri combustibili (solidi)</t>
  </si>
  <si>
    <t>Altri bioliquidi</t>
  </si>
  <si>
    <t>Biodiesel</t>
  </si>
  <si>
    <t>Biomasse da rifiuti completamente biodegradabili</t>
  </si>
  <si>
    <t>CDR</t>
  </si>
  <si>
    <t>Colture e rifiuti agro industriali</t>
  </si>
  <si>
    <t>Altri combustibili</t>
  </si>
  <si>
    <t>Biogas da attività agricole e forestali</t>
  </si>
  <si>
    <t>Oli vegetali grezzi</t>
  </si>
  <si>
    <t>Biogas da deiezioni animali</t>
  </si>
  <si>
    <t>Rifiuti generici CER non altrove classificati</t>
  </si>
  <si>
    <t>Biogas da fanghi di depurazione</t>
  </si>
  <si>
    <t>Rifiuti industriali non biodegradabili</t>
  </si>
  <si>
    <t>Biogas da FORSU</t>
  </si>
  <si>
    <t>Rifiuti liquidi biodegradabili</t>
  </si>
  <si>
    <t>Biogas da rifiuti non RSU</t>
  </si>
  <si>
    <t>RSU/RSAU</t>
  </si>
  <si>
    <t>Biogas da rsu smaltiti in discarica</t>
  </si>
  <si>
    <t>Altri combustibili (gassosi)</t>
  </si>
  <si>
    <t>Gas da pirolisi o gassificazione di biomasse/rifiuti</t>
  </si>
  <si>
    <t>Biometano</t>
  </si>
  <si>
    <t>Produzione termoelettrica lorda per combustibile. 2021 stime Ispra su dati preliminari Terna.</t>
  </si>
  <si>
    <t>Fonte</t>
  </si>
  <si>
    <t>TWh</t>
  </si>
  <si>
    <t>Prodotti petroliferi</t>
  </si>
  <si>
    <t>di cui biometano</t>
  </si>
  <si>
    <t>Totale da combustibili</t>
  </si>
  <si>
    <t>Percentuale della produzione termoelettrica lorda per combustibile.</t>
  </si>
  <si>
    <t>Quota relativa di produzione termoelettrica lorda per combustibile/fonte. * Stime Ispra su dati Terna per il 2021.</t>
  </si>
  <si>
    <t>Produzione lorda di energia elettrica da impianti cogenerativi e non cogenerativi.</t>
  </si>
  <si>
    <t>Quota della produzione elettrica lorda nazionale dalle diverse fonti.</t>
  </si>
  <si>
    <t>Produzione elettrica lorda per fonte rinnovabile. La produzione idroelettrica è riportata al netto della produzione da pompaggi. 2021 stime Ispra su dati preliminari Terna.</t>
  </si>
  <si>
    <t>Fonte energetica</t>
  </si>
  <si>
    <t>Idroelettrica</t>
  </si>
  <si>
    <t>0 - 1 MW</t>
  </si>
  <si>
    <t>1 - 10 MW</t>
  </si>
  <si>
    <t>&gt; 10 MW</t>
  </si>
  <si>
    <t>Eolica</t>
  </si>
  <si>
    <t>Fotovoltaica</t>
  </si>
  <si>
    <t>Geotermica</t>
  </si>
  <si>
    <t>Bioenergie</t>
  </si>
  <si>
    <t>Sola produzione di energia elettrica</t>
  </si>
  <si>
    <t xml:space="preserve"> - Solidi</t>
  </si>
  <si>
    <t>rifiuti solidi urbani biodegradabili</t>
  </si>
  <si>
    <t>biomasse solide</t>
  </si>
  <si>
    <t xml:space="preserve"> - Biogas</t>
  </si>
  <si>
    <t>da rifiuti</t>
  </si>
  <si>
    <t>da fanghi</t>
  </si>
  <si>
    <t>da deiezioni animali</t>
  </si>
  <si>
    <t>da attività agricole e forestali</t>
  </si>
  <si>
    <t xml:space="preserve"> - Bioliquidi</t>
  </si>
  <si>
    <t>oli vegetali grezzi</t>
  </si>
  <si>
    <t>altri bioliquidi</t>
  </si>
  <si>
    <t>Cogenerazione</t>
  </si>
  <si>
    <t>rifiuti solidi urbani biodegradabili(b)</t>
  </si>
  <si>
    <t>Biometano*</t>
  </si>
  <si>
    <t>TOTALE</t>
  </si>
  <si>
    <t>* Dal 2017 si registra la produzione di energia elettrica biometano. Terna conteggia la produzionde da biometano nel gas naturale riportato in Tabella 1. L’energia elettrica da biometano è calcolata da GSE in base all’incidenza del biometano rispetto ai consumi di gas naturale per la generazione elettrica ed è conteggiata ai soli fini del monitoraggio della Direttiva 2009/28/CE.</t>
  </si>
  <si>
    <t>Potenza efficiente lorda per fonte rinnovabile.</t>
  </si>
  <si>
    <t>GW</t>
  </si>
  <si>
    <t>.</t>
  </si>
  <si>
    <t>da pompaggio</t>
  </si>
  <si>
    <t>Ore equivalenti medie annue</t>
  </si>
  <si>
    <r>
      <t>h</t>
    </r>
    <r>
      <rPr>
        <b/>
        <vertAlign val="subscript"/>
        <sz val="12"/>
        <rFont val="Times New Roman"/>
        <family val="1"/>
      </rPr>
      <t>eq</t>
    </r>
  </si>
  <si>
    <t>Idroelettrica (no pompaggi)</t>
  </si>
  <si>
    <t>Produzione elettrica lorda per fonte. 2021 stime Ispra su dati preliminari Terna.</t>
  </si>
  <si>
    <t>Idroelettrica (a)</t>
  </si>
  <si>
    <t>di cui autoproduttori</t>
  </si>
  <si>
    <t>Termoelettrica (b)</t>
  </si>
  <si>
    <t>Eolica e fotovoltaica</t>
  </si>
  <si>
    <t>(a) La differenza rispetto ai dati riportati in Tabella 6 è dovuta al contributo dei pompaggi.</t>
  </si>
  <si>
    <t>(b) La differenza rispetto ai dati riportati in Tabella 1 è dovuta al contributo di "altre fonti di energia".</t>
  </si>
  <si>
    <t>Produzione lorda + netto import/export</t>
  </si>
  <si>
    <t>Stima fattore conversione in energia primaria,  tenendo conto di tutte le fonti</t>
  </si>
  <si>
    <t>Totale in primaria</t>
  </si>
  <si>
    <t>fattore conversione in primaria incluso import</t>
  </si>
  <si>
    <t>fattore conversione di tutta la produzione nazionale</t>
  </si>
  <si>
    <t>fattore conversione solo termoelettrico</t>
  </si>
  <si>
    <t>Fattori di emissione medi nazionali.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</si>
  <si>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TJ</t>
    </r>
  </si>
  <si>
    <t>Coefficiente di ossidazione</t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</si>
  <si>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10</t>
    </r>
    <r>
      <rPr>
        <vertAlign val="superscript"/>
        <sz val="12"/>
        <color theme="1"/>
        <rFont val="Times New Roman"/>
        <family val="1"/>
      </rPr>
      <t>3</t>
    </r>
    <r>
      <rPr>
        <sz val="12"/>
        <color theme="1"/>
        <rFont val="Times New Roman"/>
        <family val="1"/>
      </rPr>
      <t xml:space="preserve">  Stdm</t>
    </r>
    <r>
      <rPr>
        <vertAlign val="superscript"/>
        <sz val="12"/>
        <color theme="1"/>
        <rFont val="Times New Roman"/>
        <family val="1"/>
      </rPr>
      <t>3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</si>
  <si>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tep</t>
    </r>
  </si>
  <si>
    <t>(stechiometrico)</t>
  </si>
  <si>
    <t>Gas Naturale (secco) IPCC ’96</t>
  </si>
  <si>
    <t>Gas Naturale,  IPCC '06   media</t>
  </si>
  <si>
    <t xml:space="preserve">    minimo </t>
  </si>
  <si>
    <t xml:space="preserve">    massimo</t>
  </si>
  <si>
    <t>Fattori di emissione nazionali</t>
  </si>
  <si>
    <r>
      <t>2008, pci 8190 kcal/m</t>
    </r>
    <r>
      <rPr>
        <vertAlign val="superscript"/>
        <sz val="12"/>
        <color theme="1"/>
        <rFont val="Times New Roman"/>
        <family val="1"/>
      </rPr>
      <t>3</t>
    </r>
  </si>
  <si>
    <r>
      <t>2009, pci 8190 kcal/m</t>
    </r>
    <r>
      <rPr>
        <vertAlign val="superscript"/>
        <sz val="12"/>
        <color theme="1"/>
        <rFont val="Times New Roman"/>
        <family val="1"/>
      </rPr>
      <t>3</t>
    </r>
  </si>
  <si>
    <t>2010, pci 8190 kcal/m3</t>
  </si>
  <si>
    <t>2011, pci 8190 kcal/m3</t>
  </si>
  <si>
    <r>
      <t>2012, pci 8190 kcal/m</t>
    </r>
    <r>
      <rPr>
        <vertAlign val="superscript"/>
        <sz val="12"/>
        <color theme="1"/>
        <rFont val="Times New Roman"/>
        <family val="1"/>
      </rPr>
      <t>3</t>
    </r>
  </si>
  <si>
    <t>2013, pci 8190 kcal/m3</t>
  </si>
  <si>
    <t>2014, pci 8190 kcal/m3</t>
  </si>
  <si>
    <t>2015, pci 8190 kcal/m3</t>
  </si>
  <si>
    <t>2016, pci 8190 kcal/m3</t>
  </si>
  <si>
    <t>2017, pci 8190 kcal/m3</t>
  </si>
  <si>
    <t>2018, pci 8190 kcal/m3</t>
  </si>
  <si>
    <t>2019, pci 8190 kcal/m3</t>
  </si>
  <si>
    <t>2020, pci 8190 kcal/m3</t>
  </si>
  <si>
    <r>
      <t>t CO</t>
    </r>
    <r>
      <rPr>
        <vertAlign val="subscript"/>
        <sz val="12"/>
        <color theme="1"/>
        <rFont val="Times New Roman"/>
        <family val="1"/>
      </rPr>
      <t xml:space="preserve">2 </t>
    </r>
    <r>
      <rPr>
        <sz val="12"/>
        <color theme="1"/>
        <rFont val="Times New Roman"/>
        <family val="1"/>
      </rPr>
      <t>/ TJ</t>
    </r>
  </si>
  <si>
    <r>
      <t>t CO</t>
    </r>
    <r>
      <rPr>
        <vertAlign val="subscript"/>
        <sz val="12"/>
        <color theme="1"/>
        <rFont val="Times New Roman"/>
        <family val="1"/>
      </rPr>
      <t>2</t>
    </r>
    <r>
      <rPr>
        <sz val="12"/>
        <color theme="1"/>
        <rFont val="Times New Roman"/>
        <family val="1"/>
      </rPr>
      <t xml:space="preserve"> / t</t>
    </r>
  </si>
  <si>
    <t>Olio combustibile, IPCC, 1996</t>
  </si>
  <si>
    <t>Olio combustibile,  IPCC '06   media</t>
  </si>
  <si>
    <t>Carbone da vapore</t>
  </si>
  <si>
    <t>Carbone, IPCC 1996</t>
  </si>
  <si>
    <t>Carbone, IPCC 2006,         media</t>
  </si>
  <si>
    <t>minimo</t>
  </si>
  <si>
    <t>massimo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</si>
  <si>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TJ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</si>
  <si>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</t>
    </r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</si>
  <si>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tep</t>
    </r>
  </si>
  <si>
    <t>1990-2004</t>
  </si>
  <si>
    <r>
      <t>t CO</t>
    </r>
    <r>
      <rPr>
        <vertAlign val="subscript"/>
        <sz val="12"/>
        <color indexed="8"/>
        <rFont val="Times New Roman"/>
        <family val="1"/>
      </rPr>
      <t>2</t>
    </r>
    <r>
      <rPr>
        <sz val="12"/>
        <color indexed="8"/>
        <rFont val="Times New Roman"/>
        <family val="1"/>
      </rPr>
      <t xml:space="preserve"> / 10</t>
    </r>
    <r>
      <rPr>
        <vertAlign val="superscript"/>
        <sz val="12"/>
        <color indexed="8"/>
        <rFont val="Times New Roman"/>
        <family val="1"/>
      </rPr>
      <t>3</t>
    </r>
    <r>
      <rPr>
        <sz val="12"/>
        <color indexed="8"/>
        <rFont val="Times New Roman"/>
        <family val="1"/>
      </rPr>
      <t xml:space="preserve"> std m</t>
    </r>
    <r>
      <rPr>
        <vertAlign val="superscript"/>
        <sz val="12"/>
        <color indexed="8"/>
        <rFont val="Times New Roman"/>
        <family val="1"/>
      </rPr>
      <t>3</t>
    </r>
  </si>
  <si>
    <t>1990-1999</t>
  </si>
  <si>
    <t>2000-2004</t>
  </si>
  <si>
    <t>Gas di altoforno</t>
  </si>
  <si>
    <t>Gas di acciaieria</t>
  </si>
  <si>
    <t>Idrocarburi pesanti per gassificazione</t>
  </si>
  <si>
    <t>1999-2005</t>
  </si>
  <si>
    <t>Gas di sintesi</t>
  </si>
  <si>
    <t>1990-2005</t>
  </si>
  <si>
    <t>Gas residui da processi chimici</t>
  </si>
  <si>
    <t>1990-2007</t>
  </si>
  <si>
    <t>Coke di petrolio (nelle raffinerie)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</si>
  <si>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energia elettrica dal settore termoelettrico per combustibile. 2021 stime Ispra su dati preliminari Terna.(1) </t>
    </r>
  </si>
  <si>
    <t>Combustibili</t>
  </si>
  <si>
    <r>
      <t>Mt CO</t>
    </r>
    <r>
      <rPr>
        <b/>
        <vertAlign val="subscript"/>
        <sz val="11"/>
        <color theme="1"/>
        <rFont val="Times New Roman"/>
        <family val="1"/>
      </rPr>
      <t>2</t>
    </r>
  </si>
  <si>
    <t>Gas naturale*</t>
  </si>
  <si>
    <t>Totale</t>
  </si>
  <si>
    <t>(1) Emissioni di CO2 riferite alla quota di combustibili per la produzione elettrica. Per tutti i calcoli inerenti le emissioni atmosferiche i combustibili sono raggruppati secondo classificazione Eurostat.</t>
  </si>
  <si>
    <t>* La quota di produzione elettrica da biometano nel 2017 e 2018 ha emissioni zero.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</si>
  <si>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di calore dal settore termoelettrico per combustibile. 2021 stime Ispra su dati preliminari Terna.(2)</t>
    </r>
  </si>
  <si>
    <t>(2) Emissioni di CO2 riferite alla quota di combustibili per la produzione di calore. Per tutti i calcoli inerenti le emissioni atmosferiche i combustibili sono raggruppati secondo classificazione Eurostat.</t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</si>
  <si>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dal settore elettrico per la produzione di energia elettrica e calore. 2021 stime Ispra su dati preliminari Terna.</t>
    </r>
  </si>
  <si>
    <r>
      <t>Emissioni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da produzione elettrica, emissioni evitate con produzione da fonti rinnovabili e emissioni teoriche senza fonti rinnovabili. 2021 stime Ispra su dati preliminari Terna.</t>
    </r>
  </si>
  <si>
    <t>Andamento delle emissioni da produzione termoelettrica per combustibile.</t>
  </si>
  <si>
    <t>Variazione annuale della produzione termoelettrica e delle emissioni per combustibile (1990=100).</t>
  </si>
  <si>
    <r>
      <t>Fattori di emissioni di anidride carbonica da produzione termoelettrica lorda per combustibile</t>
    </r>
    <r>
      <rPr>
        <sz val="12"/>
        <color theme="1"/>
        <rFont val="Times New Roman"/>
        <family val="1"/>
      </rPr>
      <t>.*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</si>
  <si>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 lorda</t>
    </r>
  </si>
  <si>
    <t>Gas naturale + biometano</t>
  </si>
  <si>
    <t>* Emissioni di CO2 riferite alla quota di combustibili per la produzione elettrica. Nel 2017 e 2018 il fattore di emissione del gas naturale comprende la quota di produzione elettrica da biometano che non ha emissioni di anidride carbonica.</t>
  </si>
  <si>
    <t>Dati di produzione e consumo di energia elettrica. 2021 stime Ispra su dati preliminari Terna.</t>
  </si>
  <si>
    <t>Produzione lorda</t>
  </si>
  <si>
    <t>di cui da pompaggi</t>
  </si>
  <si>
    <t>Calore utile</t>
  </si>
  <si>
    <t>Servizi ausiliari</t>
  </si>
  <si>
    <t>Produzione netta</t>
  </si>
  <si>
    <t>Destinata a pompaggi</t>
  </si>
  <si>
    <t>Produzione destinata al consumo</t>
  </si>
  <si>
    <t>Saldo import/export</t>
  </si>
  <si>
    <t>Energia richiesta</t>
  </si>
  <si>
    <t>Perdite di rete</t>
  </si>
  <si>
    <t>Consumi elettrici</t>
  </si>
  <si>
    <t>Dati di autoproduzione e autoconsumo di energia elettrica. Stime di autoconsumo per il 2018 Ispra su dati Terna.</t>
  </si>
  <si>
    <t>Ipotesi di stima</t>
  </si>
  <si>
    <t>Autoproduzione</t>
  </si>
  <si>
    <t>quota rispetto alla media nazionale</t>
  </si>
  <si>
    <t xml:space="preserve">nessun contributo dell'import agli autoconsumi </t>
  </si>
  <si>
    <t>nessuna perdita di rete per gli autoproduttori</t>
  </si>
  <si>
    <t>autoconsumi attribuiti interamente all'industria</t>
  </si>
  <si>
    <r>
      <t>Fattori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per la produzione elettrica, produzione di calore e dei consumi elettrici. 2021 stime preliminari Ispra.</t>
    </r>
  </si>
  <si>
    <t>Anno</t>
  </si>
  <si>
    <t>Produzione termoelettrica lorda
(solo combustibili fossili)</t>
  </si>
  <si>
    <r>
      <t>Produzione termoelettrica lorda</t>
    </r>
    <r>
      <rPr>
        <b/>
        <vertAlign val="superscript"/>
        <sz val="12"/>
        <rFont val="Times New Roman"/>
        <family val="1"/>
      </rPr>
      <t>1</t>
    </r>
  </si>
  <si>
    <r>
      <t>Produzione termoelettrica lorda e calore</t>
    </r>
    <r>
      <rPr>
        <b/>
        <vertAlign val="superscript"/>
        <sz val="12"/>
        <rFont val="Times New Roman"/>
        <family val="1"/>
      </rPr>
      <t>1,3</t>
    </r>
  </si>
  <si>
    <r>
      <t>Produzione elettrica lorda</t>
    </r>
    <r>
      <rPr>
        <b/>
        <vertAlign val="superscript"/>
        <sz val="12"/>
        <rFont val="Times New Roman"/>
        <family val="1"/>
      </rPr>
      <t>2</t>
    </r>
  </si>
  <si>
    <r>
      <t>Produzione di calore</t>
    </r>
    <r>
      <rPr>
        <b/>
        <vertAlign val="superscript"/>
        <sz val="12"/>
        <rFont val="Times New Roman"/>
        <family val="1"/>
      </rPr>
      <t>3</t>
    </r>
  </si>
  <si>
    <r>
      <t>Produzione elettrica lorda e calore</t>
    </r>
    <r>
      <rPr>
        <b/>
        <vertAlign val="superscript"/>
        <sz val="12"/>
        <rFont val="Times New Roman"/>
        <family val="1"/>
      </rPr>
      <t>2,3</t>
    </r>
  </si>
  <si>
    <r>
      <t>g CO</t>
    </r>
    <r>
      <rPr>
        <b/>
        <vertAlign val="subscript"/>
        <sz val="12"/>
        <rFont val="Times New Roman"/>
        <family val="1"/>
      </rPr>
      <t>2</t>
    </r>
    <r>
      <rPr>
        <b/>
        <sz val="12"/>
        <rFont val="Times New Roman"/>
        <family val="1"/>
      </rPr>
      <t>/kWh</t>
    </r>
  </si>
  <si>
    <r>
      <rPr>
        <vertAlign val="superscript"/>
        <sz val="12"/>
        <rFont val="Times New Roman"/>
        <family val="1"/>
      </rPr>
      <t>1</t>
    </r>
    <r>
      <rPr>
        <sz val="12"/>
        <rFont val="Times New Roman"/>
        <family val="1"/>
      </rPr>
      <t xml:space="preserve"> comprensiva della quota di elettricità prodotta da bioenergie</t>
    </r>
  </si>
  <si>
    <r>
      <rPr>
        <vertAlign val="superscript"/>
        <sz val="12"/>
        <rFont val="Times New Roman"/>
        <family val="1"/>
      </rPr>
      <t>2</t>
    </r>
    <r>
      <rPr>
        <sz val="12"/>
        <rFont val="Times New Roman"/>
        <family val="1"/>
      </rPr>
      <t xml:space="preserve"> al netto di apporti da pompaggio</t>
    </r>
  </si>
  <si>
    <r>
      <rPr>
        <vertAlign val="superscript"/>
        <sz val="12"/>
        <rFont val="Times New Roman"/>
        <family val="1"/>
      </rPr>
      <t>3</t>
    </r>
    <r>
      <rPr>
        <sz val="12"/>
        <rFont val="Times New Roman"/>
        <family val="1"/>
      </rPr>
      <t xml:space="preserve"> considerate anche le emissioni di CO2 per la produzione di calore (calore convertito in kWh)</t>
    </r>
  </si>
  <si>
    <r>
      <t>Andamento del fattore di emissione di CO</t>
    </r>
    <r>
      <rPr>
        <i/>
        <vertAlign val="subscript"/>
        <sz val="12"/>
        <color theme="1"/>
        <rFont val="Times New Roman"/>
        <family val="1"/>
      </rPr>
      <t>2</t>
    </r>
    <r>
      <rPr>
        <i/>
        <sz val="12"/>
        <color theme="1"/>
        <rFont val="Times New Roman"/>
        <family val="1"/>
      </rPr>
      <t xml:space="preserve"> in grammi per kWh elettrico prodotto (lordo) e consumato.
La produzione termoelettrica comprende anche la generazione da biomasse, bioliquidi e biogas.
Nella produzione elettrica totale è compresa la generazione elettrica da fonti rinnovabili.
Nei consumi elettrici sono considerate le perdite di rete, l'energia richiesta dai servizi ausiliari e la quota di energia elettrica importata.</t>
    </r>
  </si>
  <si>
    <t>Fattori di emissioni di anidride carbonica da produzione termoelettrica lorda per combustibile.</t>
  </si>
  <si>
    <t>COMBUSTIBILI</t>
  </si>
  <si>
    <r>
      <t>g CO</t>
    </r>
    <r>
      <rPr>
        <b/>
        <vertAlign val="subscript"/>
        <sz val="10"/>
        <rFont val="Arial"/>
        <family val="2"/>
      </rPr>
      <t>2</t>
    </r>
    <r>
      <rPr>
        <b/>
        <sz val="10"/>
        <rFont val="Arial"/>
        <family val="2"/>
      </rPr>
      <t>/ kWh lorda</t>
    </r>
  </si>
  <si>
    <t>CARBONE ESTERO</t>
  </si>
  <si>
    <t>CARBONE NAZIONALE</t>
  </si>
  <si>
    <t>LIGNITE</t>
  </si>
  <si>
    <t>CARBONE SUB-BITUMINOSO</t>
  </si>
  <si>
    <t>GAS NATURALE</t>
  </si>
  <si>
    <t>Gas Naturale</t>
  </si>
  <si>
    <t>-</t>
  </si>
  <si>
    <t>Gas Derivati</t>
  </si>
  <si>
    <t>ALTRI COMBUSTIBILI</t>
  </si>
  <si>
    <t>ALTRI COMBUSTIBILI GASSOSI</t>
  </si>
  <si>
    <t>ALTRI COMBUSTIBILI, SOLIDI</t>
  </si>
  <si>
    <t>CHEROSENE</t>
  </si>
  <si>
    <t>COKE DI PETROLIO</t>
  </si>
  <si>
    <t>DISTILLATI LEGGERI</t>
  </si>
  <si>
    <t>GAS DI PETROLIO LIQUEFATTO</t>
  </si>
  <si>
    <t>GAS DI RAFFINERIA</t>
  </si>
  <si>
    <t>GASOLIO</t>
  </si>
  <si>
    <t>NAFTA</t>
  </si>
  <si>
    <t>GAS DA ESTRAZIONE</t>
  </si>
  <si>
    <t>GAS RESIDUI DI PROCESSI CHIMICI</t>
  </si>
  <si>
    <t>OLIO COMBUSTIBILE</t>
  </si>
  <si>
    <t>ORIMULSION</t>
  </si>
  <si>
    <t>PETROLIO GREZZO</t>
  </si>
  <si>
    <t>Prodotti Petroliferi</t>
  </si>
  <si>
    <t>RSU / RSAU, RIFIUTI SOLIDI URBANI O ASSIMILABILI [1]</t>
  </si>
  <si>
    <t>ALTRI COMBUSTIBILI (compresi rifiuti bio-degradabili, biogas e biomasse di origine vegetale)</t>
  </si>
  <si>
    <t>TOTALE COMBUSTIBILI FOSSILI</t>
  </si>
  <si>
    <t>TOTALE COMBUSTIBILI[2]</t>
  </si>
  <si>
    <t>TOTALE TERMOELETTRICO (+VAPORE ENDOGENO E ALTRE FONTI DI CALORE) [3]</t>
  </si>
  <si>
    <t>Totale E.E. (+altre FER) [4]</t>
  </si>
  <si>
    <t xml:space="preserve">[1] Il fattore emissivo è dimezzato in quanto il 50% del combustibile è rappresentato da rifiuti </t>
  </si>
  <si>
    <t>[2] Nel totale da combustibili è considerata la combustione delle biomasse che formalmente rappresentano delle fonti rinnovabili con bilancio emissivo pari a zero.</t>
  </si>
  <si>
    <t>[3] Nel totale termoelettrico è considerata l’energia geotermica (vapore) che rappresenta una fonte rinnovabile con bilancio emissivo pari a zero.</t>
  </si>
  <si>
    <t>[4] Si considera il contributo della fonte idroelettrica, eolica e fotovoltaica.</t>
  </si>
  <si>
    <t>Fattori di emissione per la produzione termoelettrica lorda per tipologia di impianto e tipologia di combustibile. Classificazione dei combustibili secondo Terna.</t>
  </si>
  <si>
    <t>Altri solidi</t>
  </si>
  <si>
    <t>Altri gassosi</t>
  </si>
  <si>
    <t>g CO2/kWh</t>
  </si>
  <si>
    <t>Impianti non cogenerativi</t>
  </si>
  <si>
    <t>a combustione interna (CI)</t>
  </si>
  <si>
    <t>a turbine a gas (TG)</t>
  </si>
  <si>
    <t>a vapore a condensazione (C)</t>
  </si>
  <si>
    <t>a ciclo combinato (CC)</t>
  </si>
  <si>
    <t>ripotenziato (RP)</t>
  </si>
  <si>
    <t>a celle combustibili (CEL)</t>
  </si>
  <si>
    <t>Impianti cogenerativi</t>
  </si>
  <si>
    <t>a combustione interna (CIC)</t>
  </si>
  <si>
    <t>a turbine a gas (TGC)</t>
  </si>
  <si>
    <t>a ciclo combinato (CCC)</t>
  </si>
  <si>
    <t>a vapore a contropressione (CPC)</t>
  </si>
  <si>
    <t>a vapore a condensazione con spillamento (CSC)</t>
  </si>
  <si>
    <t>a celle combustibili con cogenerazione (CEC)</t>
  </si>
  <si>
    <t>Fattori di emissione per produzione lorda di energia elettrica e calore delle centrali cogenerative per tipologia di impianto e tipologia di combustibile. Classificazione dei combustibili secondo Terna.</t>
  </si>
  <si>
    <t>g CO2/kWh (elettricità e calore)</t>
  </si>
  <si>
    <t>a celle combustibile (CEC)</t>
  </si>
  <si>
    <t>g CO2/kWh (calore)</t>
  </si>
  <si>
    <t>I dati riportati in questo foglio per CH4, N2O e per gli altri contaminanti atmosferici si riferiscono alla submission 2022* (dati al 2020). I dati del 2021 di CH4 e N2O sono stime prelimianari.</t>
  </si>
  <si>
    <t>Emissioni di gas serra dal settore elettrico per la produzione di energia elettrica e calore. Le emissioni storiche possono essere soggette a revisioni.</t>
  </si>
  <si>
    <t>Stima di emissioni di gas serra dal settore elettrico per la produzione di energia elettrica.</t>
  </si>
  <si>
    <t>Gas serra</t>
  </si>
  <si>
    <t>2021p</t>
  </si>
  <si>
    <r>
      <t>Mt CO</t>
    </r>
    <r>
      <rPr>
        <b/>
        <vertAlign val="subscript"/>
        <sz val="12"/>
        <color theme="1"/>
        <rFont val="Times New Roman"/>
        <family val="1"/>
      </rPr>
      <t>2eq</t>
    </r>
  </si>
  <si>
    <r>
      <t>Anidride carbonica - CO</t>
    </r>
    <r>
      <rPr>
        <b/>
        <vertAlign val="subscript"/>
        <sz val="12"/>
        <color theme="1"/>
        <rFont val="Times New Roman"/>
        <family val="1"/>
      </rPr>
      <t>2</t>
    </r>
  </si>
  <si>
    <t>Anidride carbonica - CO2</t>
  </si>
  <si>
    <r>
      <t>Metano - CH</t>
    </r>
    <r>
      <rPr>
        <b/>
        <vertAlign val="subscript"/>
        <sz val="12"/>
        <color theme="1"/>
        <rFont val="Times New Roman"/>
        <family val="1"/>
      </rPr>
      <t>4</t>
    </r>
  </si>
  <si>
    <t>Metano - CH4</t>
  </si>
  <si>
    <r>
      <t>Protossido di azoto - N</t>
    </r>
    <r>
      <rPr>
        <b/>
        <vertAlign val="subscript"/>
        <sz val="12"/>
        <color theme="1"/>
        <rFont val="Times New Roman"/>
        <family val="1"/>
      </rPr>
      <t>2</t>
    </r>
    <r>
      <rPr>
        <b/>
        <sz val="12"/>
        <color theme="1"/>
        <rFont val="Times New Roman"/>
        <family val="1"/>
      </rPr>
      <t>O</t>
    </r>
  </si>
  <si>
    <t>Protossido di azoto - N2O</t>
  </si>
  <si>
    <t>GHG</t>
  </si>
  <si>
    <t>* Prima submission alla Commissione Europea entro il 15 gennaio 2022. La submission definitiva a UNFCCC sarà trasmessa entro il 15 aprile 2022.</t>
  </si>
  <si>
    <t>Emissioni di contaminanti atmosferici dal settore elettrico per la produzione di energia elettrica e calore.</t>
  </si>
  <si>
    <t>Contaminanti atmosferici</t>
  </si>
  <si>
    <t>kt</t>
  </si>
  <si>
    <r>
      <t>Ossidi di azoto - NO</t>
    </r>
    <r>
      <rPr>
        <b/>
        <vertAlign val="subscript"/>
        <sz val="12"/>
        <color theme="1"/>
        <rFont val="Times New Roman"/>
        <family val="1"/>
      </rPr>
      <t>x</t>
    </r>
  </si>
  <si>
    <r>
      <t>Ossidi di zolfo - SO</t>
    </r>
    <r>
      <rPr>
        <b/>
        <vertAlign val="subscript"/>
        <sz val="12"/>
        <color theme="1"/>
        <rFont val="Times New Roman"/>
        <family val="1"/>
      </rPr>
      <t>x</t>
    </r>
  </si>
  <si>
    <t>Composti organici volatili non metanici - COVNM</t>
  </si>
  <si>
    <t>Monossido di carbonio - CO</t>
  </si>
  <si>
    <r>
      <t>Ammoniaca - NH</t>
    </r>
    <r>
      <rPr>
        <b/>
        <vertAlign val="subscript"/>
        <sz val="12"/>
        <color theme="1"/>
        <rFont val="Times New Roman"/>
        <family val="1"/>
      </rPr>
      <t>3</t>
    </r>
  </si>
  <si>
    <r>
      <t>Materiale particolato - PM</t>
    </r>
    <r>
      <rPr>
        <b/>
        <vertAlign val="subscript"/>
        <sz val="12"/>
        <color theme="1"/>
        <rFont val="Times New Roman"/>
        <family val="1"/>
      </rPr>
      <t>10</t>
    </r>
  </si>
  <si>
    <t>Fattori di emissione di gas serra dal settore elettrico per la produzione lorda di energia elettrica e calore.</t>
  </si>
  <si>
    <t>Stima dei fattori di emissione di gas serra dal settore elettrico per la produzione lorda di energia elettrica al netto dai pompaggi.</t>
  </si>
  <si>
    <t>g CO2eq/kWh*</t>
  </si>
  <si>
    <t>g CO2eq/kWh</t>
  </si>
  <si>
    <t>* energia elettrica totale al netto dai pompaggi + calore in kWh</t>
  </si>
  <si>
    <t>Fattori di emissioni di contaminanti atmosferici dal settore elettrico per la produzione lorda di energia elettrica e calore.</t>
  </si>
  <si>
    <t>Stima dei fattori di emissione di gas serra dal settore elettrico per il consumo elettrico.</t>
  </si>
  <si>
    <t>mg/kWh*</t>
  </si>
  <si>
    <t>p - stime provvisorie</t>
  </si>
  <si>
    <t>Consumo di energia destinata alla produzione elettrica per tipologia di impianto e tipologia di combustibile. Classificazione dei combustibili secondo Terna.</t>
  </si>
  <si>
    <t>ktep</t>
  </si>
  <si>
    <t>Consumo di energia delle centrali cogenerative per tipologia di impianto e tipologia di combustibile. Classificazione dei combustibili secondo Terna.</t>
  </si>
  <si>
    <t>Produzione di calore delle centrali cogenerative per tipologia di impianto e tipologia di combustibile. Classificazione dei combustibili secondo Terna.</t>
  </si>
  <si>
    <t>Consumi energetici e rendimenti del parco termoelettrico. (2021, stime preliminari)</t>
  </si>
  <si>
    <t>Consumi specifici - centrali non cogenerative (Mcal/kWh elettrici)</t>
  </si>
  <si>
    <t>Consumi specifici - centrali cogenerative (Mcal/kWh elettrici)</t>
  </si>
  <si>
    <t>Consumo di energia - parco termoelettrico (ktep)</t>
  </si>
  <si>
    <t>- centrali cogenerative</t>
  </si>
  <si>
    <t>- per produzione elettrica</t>
  </si>
  <si>
    <t>- per produzione di calore</t>
  </si>
  <si>
    <t xml:space="preserve"> - centrali non cogenerative</t>
  </si>
  <si>
    <t>Consumo di energia per la produzione elettrica</t>
  </si>
  <si>
    <t>Rend. elettrico - centrali cogenerative</t>
  </si>
  <si>
    <t>Rend. elettrico equivalente - centrali cogenerative</t>
  </si>
  <si>
    <t>Rend. totale - centrali cogenerative</t>
  </si>
  <si>
    <t>Rend. elettrico - centrali non cogenerative</t>
  </si>
  <si>
    <t>Rend. elettrico - parco termoelettrico</t>
  </si>
  <si>
    <t>Rend. elettrico equivalente - parco termoelettrico</t>
  </si>
  <si>
    <t>Rend. totale - parco termoelettrico</t>
  </si>
  <si>
    <t>Rendimento elettrico e rendimento totale per tipologia di impianto e tipologia di combustibile. Per gli impianti cogenerativi e per l'intero parco termoelettrico è riportato il rendimento elettrico equivalente. Classificazione dei combustibili secondo Terna.</t>
  </si>
  <si>
    <t>Rendimento elettrico</t>
  </si>
  <si>
    <t>Rendimento totale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</si>
</sst>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43" formatCode="_-* #,##0.00\ _€_-;\-* #,##0.00\ _€_-;_-* &quot;-&quot;??\ _€_-;_-@_-"/>
    <numFmt numFmtId="164" formatCode="#,##0.0"/>
    <numFmt numFmtId="165" formatCode="_(* #,##0.00_);_(* \(#,##0.00\);_(* &quot;-&quot;??_);_(@_)"/>
    <numFmt numFmtId="166" formatCode="_(* #,##0.0_);_(* \(#,##0.0\);_(* &quot;-&quot;??_);_(@_)"/>
    <numFmt numFmtId="167" formatCode="_-* #,##0.0_-;\-* #,##0.0_-;_-* &quot;-&quot;??_-;_-@_-"/>
    <numFmt numFmtId="168" formatCode="_-* #,##0.00_-;\-* #,##0.00_-;_-* &quot;-&quot;??_-;_-@_-"/>
    <numFmt numFmtId="169" formatCode="_-* #,##0.000_-;\-* #,##0.000_-;_-* &quot;-&quot;??_-;_-@_-"/>
    <numFmt numFmtId="170" formatCode="0.0"/>
    <numFmt numFmtId="171" formatCode="_(* #,##0.000_);_(* \(#,##0.000\);_(* &quot;-&quot;??_);_(@_)"/>
    <numFmt numFmtId="172" formatCode="0.0000"/>
    <numFmt numFmtId="173" formatCode="0.0%"/>
    <numFmt numFmtId="174" formatCode="0.000"/>
    <numFmt numFmtId="175" formatCode="_(* #,##0.0000000_);_(* \(#,##0.0000000\);_(* &quot;-&quot;??_);_(@_)"/>
    <numFmt numFmtId="176" formatCode="0.0000000"/>
    <numFmt numFmtId="177" formatCode="#,##0.000"/>
    <numFmt numFmtId="178" formatCode="_(* #,##0.0000_);_(* \(#,##0.0000\);_(* &quot;-&quot;??_);_(@_)"/>
    <numFmt numFmtId="179" formatCode="_-* #,##0.0_-;\-* #,##0.0_-;_-* &quot;-&quot;?_-;_-@_-"/>
    <numFmt numFmtId="180" formatCode="_(* #,##0.0_);_(* \(#,##0.0\);_(* &quot;-&quot;?_);_(@_)"/>
    <numFmt numFmtId="181" formatCode="_(* #,##0_);_(* \(#,##0\);_(* &quot;-&quot;??_);_(@_)"/>
    <numFmt numFmtId="182" formatCode="_-* #,##0.0\ _€_-;\-* #,##0.0\ _€_-;_-* &quot;-&quot;?\ _€_-;_-@_-"/>
    <numFmt numFmtId="183" formatCode="#,##0.0000"/>
    <numFmt numFmtId="184" formatCode="_-* #,##0_-;\-* #,##0_-;_-* &quot;-&quot;??_-;_-@_-"/>
    <numFmt numFmtId="185" formatCode="_-* #,##0.000\ _€_-;\-* #,##0.000\ _€_-;_-* &quot;-&quot;??\ _€_-;_-@_-"/>
    <numFmt numFmtId="186" formatCode="_-* #,##0.0\ _€_-;\-* #,##0.0\ _€_-;_-* &quot;-&quot;??\ _€_-;_-@_-"/>
    <numFmt numFmtId="187" formatCode="_(* #,##0.000000_);_(* \(#,##0.000000\);_(* &quot;-&quot;??_);_(@_)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Times New Roman"/>
      <family val="1"/>
    </font>
    <font>
      <u/>
      <sz val="11"/>
      <color theme="10"/>
      <name val="Calibri"/>
      <family val="2"/>
    </font>
    <font>
      <b/>
      <u/>
      <sz val="12"/>
      <color theme="10"/>
      <name val="Times New Roman"/>
      <family val="1"/>
    </font>
    <font>
      <u/>
      <sz val="12"/>
      <color theme="10"/>
      <name val="Times New Roman"/>
      <family val="1"/>
    </font>
    <font>
      <sz val="12"/>
      <color theme="1"/>
      <name val="Times New Roman"/>
      <family val="1"/>
    </font>
    <font>
      <sz val="12"/>
      <color theme="1"/>
      <name val="Times"/>
      <family val="1"/>
    </font>
    <font>
      <i/>
      <sz val="12"/>
      <color theme="1"/>
      <name val="Times"/>
      <family val="1"/>
    </font>
    <font>
      <sz val="10"/>
      <color rgb="FF00000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rgb="FF333333"/>
      <name val="Arial"/>
      <family val="2"/>
    </font>
    <font>
      <b/>
      <sz val="12"/>
      <name val="Times"/>
      <family val="1"/>
    </font>
    <font>
      <b/>
      <i/>
      <sz val="12"/>
      <name val="Times"/>
      <family val="1"/>
    </font>
    <font>
      <b/>
      <sz val="12"/>
      <name val="Times"/>
    </font>
    <font>
      <b/>
      <i/>
      <sz val="12"/>
      <name val="Times"/>
    </font>
    <font>
      <sz val="12"/>
      <color theme="1"/>
      <name val="Times"/>
    </font>
    <font>
      <sz val="12"/>
      <name val="Times"/>
      <family val="1"/>
    </font>
    <font>
      <sz val="12"/>
      <name val="Times"/>
    </font>
    <font>
      <i/>
      <sz val="12"/>
      <name val="Times"/>
    </font>
    <font>
      <sz val="10"/>
      <color rgb="FF000000"/>
      <name val="Verdana"/>
      <family val="2"/>
    </font>
    <font>
      <i/>
      <sz val="12"/>
      <color theme="1"/>
      <name val="Times"/>
    </font>
    <font>
      <i/>
      <sz val="11"/>
      <color theme="1"/>
      <name val="Calibri"/>
      <family val="2"/>
      <scheme val="minor"/>
    </font>
    <font>
      <i/>
      <sz val="12"/>
      <color theme="1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i/>
      <sz val="10"/>
      <name val="Arial"/>
      <family val="2"/>
    </font>
    <font>
      <i/>
      <sz val="12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b/>
      <sz val="12"/>
      <color theme="1"/>
      <name val="Times New Roman"/>
      <family val="1"/>
    </font>
    <font>
      <b/>
      <i/>
      <sz val="12"/>
      <color theme="1"/>
      <name val="Times New Roman"/>
      <family val="1"/>
    </font>
    <font>
      <b/>
      <vertAlign val="subscript"/>
      <sz val="12"/>
      <name val="Times New Roman"/>
      <family val="1"/>
    </font>
    <font>
      <b/>
      <sz val="12"/>
      <color theme="1"/>
      <name val="Times"/>
    </font>
    <font>
      <vertAlign val="subscript"/>
      <sz val="12"/>
      <color theme="1"/>
      <name val="Times New Roman"/>
      <family val="1"/>
    </font>
    <font>
      <vertAlign val="superscript"/>
      <sz val="12"/>
      <color theme="1"/>
      <name val="Times New Roman"/>
      <family val="1"/>
    </font>
    <font>
      <vertAlign val="subscript"/>
      <sz val="12"/>
      <color indexed="8"/>
      <name val="Times New Roman"/>
      <family val="1"/>
    </font>
    <font>
      <sz val="12"/>
      <color indexed="8"/>
      <name val="Times New Roman"/>
      <family val="1"/>
    </font>
    <font>
      <vertAlign val="superscript"/>
      <sz val="12"/>
      <color indexed="8"/>
      <name val="Times New Roman"/>
      <family val="1"/>
    </font>
    <font>
      <sz val="10"/>
      <color theme="1"/>
      <name val="Times New Roman"/>
      <family val="1"/>
    </font>
    <font>
      <sz val="11"/>
      <color theme="1"/>
      <name val="Times"/>
      <family val="1"/>
    </font>
    <font>
      <i/>
      <vertAlign val="subscript"/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i/>
      <sz val="11"/>
      <name val="Times New Roman"/>
      <family val="1"/>
    </font>
    <font>
      <b/>
      <vertAlign val="subscript"/>
      <sz val="11"/>
      <color theme="1"/>
      <name val="Times New Roman"/>
      <family val="1"/>
    </font>
    <font>
      <i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sz val="11"/>
      <color theme="1"/>
      <name val="Times"/>
    </font>
    <font>
      <b/>
      <vertAlign val="superscript"/>
      <sz val="12"/>
      <name val="Times New Roman"/>
      <family val="1"/>
    </font>
    <font>
      <vertAlign val="superscript"/>
      <sz val="12"/>
      <name val="Times New Roman"/>
      <family val="1"/>
    </font>
    <font>
      <b/>
      <sz val="10"/>
      <name val="Arial"/>
      <family val="2"/>
    </font>
    <font>
      <b/>
      <vertAlign val="subscript"/>
      <sz val="10"/>
      <name val="Arial"/>
      <family val="2"/>
    </font>
    <font>
      <sz val="11"/>
      <name val="Calibri"/>
      <family val="2"/>
      <scheme val="minor"/>
    </font>
    <font>
      <sz val="11"/>
      <name val="Times New Roman"/>
      <family val="1"/>
    </font>
    <font>
      <b/>
      <vertAlign val="subscript"/>
      <sz val="12"/>
      <color theme="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  <font>
      <i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3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medium">
        <color indexed="64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 style="thin">
        <color rgb="FFEBEBEB"/>
      </left>
      <right style="medium">
        <color indexed="64"/>
      </right>
      <top style="thin">
        <color rgb="FFEBEBEB"/>
      </top>
      <bottom style="medium">
        <color indexed="64"/>
      </bottom>
      <diagonal/>
    </border>
    <border>
      <left/>
      <right style="medium">
        <color indexed="64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medium">
        <color indexed="64"/>
      </right>
      <top/>
      <bottom style="thin">
        <color rgb="FFEBEBEB"/>
      </bottom>
      <diagonal/>
    </border>
    <border>
      <left/>
      <right style="medium">
        <color indexed="64"/>
      </right>
      <top/>
      <bottom style="thin">
        <color rgb="FFEBEBEB"/>
      </bottom>
      <diagonal/>
    </border>
    <border>
      <left style="medium">
        <color indexed="64"/>
      </left>
      <right style="medium">
        <color indexed="64"/>
      </right>
      <top style="thin">
        <color rgb="FFEBEBEB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EBEBEB"/>
      </left>
      <right style="medium">
        <color indexed="64"/>
      </right>
      <top style="thin">
        <color rgb="FFEBEBEB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EBEBEB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5">
    <xf numFmtId="0" fontId="0" fillId="0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" fillId="0" borderId="0"/>
  </cellStyleXfs>
  <cellXfs count="505">
    <xf numFmtId="0" fontId="0" fillId="0" borderId="0" xfId="0"/>
    <xf numFmtId="0" fontId="3" fillId="0" borderId="0" xfId="0" applyFont="1"/>
    <xf numFmtId="0" fontId="5" fillId="0" borderId="0" xfId="3" applyFont="1" applyAlignment="1" applyProtection="1">
      <alignment vertical="top"/>
    </xf>
    <xf numFmtId="0" fontId="6" fillId="0" borderId="0" xfId="3" applyFont="1" applyAlignment="1" applyProtection="1"/>
    <xf numFmtId="0" fontId="4" fillId="0" borderId="0" xfId="3" applyFont="1" applyAlignment="1" applyProtection="1"/>
    <xf numFmtId="0" fontId="7" fillId="0" borderId="0" xfId="0" applyFont="1"/>
    <xf numFmtId="0" fontId="4" fillId="0" borderId="0" xfId="3" applyFont="1" applyAlignment="1" applyProtection="1">
      <alignment horizontal="left"/>
    </xf>
    <xf numFmtId="0" fontId="4" fillId="0" borderId="0" xfId="3" applyAlignment="1" applyProtection="1"/>
    <xf numFmtId="0" fontId="6" fillId="0" borderId="0" xfId="3" applyFont="1" applyAlignment="1" applyProtection="1">
      <alignment vertical="top"/>
    </xf>
    <xf numFmtId="0" fontId="8" fillId="0" borderId="0" xfId="0" applyFont="1"/>
    <xf numFmtId="0" fontId="2" fillId="0" borderId="0" xfId="0" applyFont="1"/>
    <xf numFmtId="0" fontId="0" fillId="0" borderId="0" xfId="0" applyBorder="1"/>
    <xf numFmtId="49" fontId="11" fillId="0" borderId="1" xfId="4" applyNumberFormat="1" applyFont="1" applyFill="1" applyBorder="1" applyAlignment="1">
      <alignment horizontal="left"/>
    </xf>
    <xf numFmtId="49" fontId="12" fillId="0" borderId="2" xfId="4" applyNumberFormat="1" applyFont="1" applyFill="1" applyBorder="1" applyAlignment="1">
      <alignment horizontal="left"/>
    </xf>
    <xf numFmtId="0" fontId="11" fillId="0" borderId="3" xfId="4" applyFont="1" applyFill="1" applyBorder="1" applyAlignment="1">
      <alignment horizontal="left"/>
    </xf>
    <xf numFmtId="49" fontId="12" fillId="0" borderId="4" xfId="4" applyNumberFormat="1" applyFont="1" applyFill="1" applyBorder="1" applyAlignment="1">
      <alignment horizontal="left"/>
    </xf>
    <xf numFmtId="0" fontId="11" fillId="0" borderId="5" xfId="4" applyFont="1" applyFill="1" applyBorder="1" applyAlignment="1">
      <alignment horizontal="left"/>
    </xf>
    <xf numFmtId="49" fontId="13" fillId="0" borderId="6" xfId="4" applyNumberFormat="1" applyFont="1" applyFill="1" applyBorder="1" applyAlignment="1">
      <alignment horizontal="left"/>
    </xf>
    <xf numFmtId="49" fontId="12" fillId="0" borderId="6" xfId="4" applyNumberFormat="1" applyFont="1" applyFill="1" applyBorder="1" applyAlignment="1">
      <alignment horizontal="left"/>
    </xf>
    <xf numFmtId="49" fontId="12" fillId="0" borderId="7" xfId="4" applyNumberFormat="1" applyFont="1" applyFill="1" applyBorder="1" applyAlignment="1">
      <alignment horizontal="left"/>
    </xf>
    <xf numFmtId="49" fontId="13" fillId="0" borderId="8" xfId="4" applyNumberFormat="1" applyFont="1" applyFill="1" applyBorder="1" applyAlignment="1">
      <alignment horizontal="left"/>
    </xf>
    <xf numFmtId="49" fontId="13" fillId="0" borderId="9" xfId="4" applyNumberFormat="1" applyFont="1" applyFill="1" applyBorder="1" applyAlignment="1">
      <alignment horizontal="left"/>
    </xf>
    <xf numFmtId="49" fontId="13" fillId="0" borderId="4" xfId="4" applyNumberFormat="1" applyFont="1" applyFill="1" applyBorder="1" applyAlignment="1">
      <alignment horizontal="left"/>
    </xf>
    <xf numFmtId="49" fontId="13" fillId="0" borderId="7" xfId="4" applyNumberFormat="1" applyFont="1" applyFill="1" applyBorder="1" applyAlignment="1">
      <alignment horizontal="left"/>
    </xf>
    <xf numFmtId="0" fontId="11" fillId="0" borderId="10" xfId="4" applyFont="1" applyFill="1" applyBorder="1" applyAlignment="1">
      <alignment horizontal="left"/>
    </xf>
    <xf numFmtId="49" fontId="12" fillId="0" borderId="11" xfId="4" applyNumberFormat="1" applyFont="1" applyFill="1" applyBorder="1" applyAlignment="1">
      <alignment horizontal="left"/>
    </xf>
    <xf numFmtId="0" fontId="0" fillId="0" borderId="12" xfId="0" applyBorder="1"/>
    <xf numFmtId="49" fontId="11" fillId="0" borderId="13" xfId="4" applyNumberFormat="1" applyFont="1" applyFill="1" applyBorder="1" applyAlignment="1">
      <alignment horizontal="left"/>
    </xf>
    <xf numFmtId="0" fontId="11" fillId="0" borderId="12" xfId="4" applyFont="1" applyFill="1" applyBorder="1" applyAlignment="1">
      <alignment horizontal="left"/>
    </xf>
    <xf numFmtId="49" fontId="11" fillId="0" borderId="12" xfId="4" applyNumberFormat="1" applyFont="1" applyFill="1" applyBorder="1" applyAlignment="1">
      <alignment horizontal="left"/>
    </xf>
    <xf numFmtId="49" fontId="12" fillId="0" borderId="14" xfId="4" applyNumberFormat="1" applyFont="1" applyFill="1" applyBorder="1" applyAlignment="1">
      <alignment horizontal="left"/>
    </xf>
    <xf numFmtId="49" fontId="13" fillId="0" borderId="14" xfId="4" applyNumberFormat="1" applyFont="1" applyFill="1" applyBorder="1" applyAlignment="1">
      <alignment horizontal="left"/>
    </xf>
    <xf numFmtId="0" fontId="11" fillId="0" borderId="15" xfId="4" applyFont="1" applyFill="1" applyBorder="1" applyAlignment="1">
      <alignment horizontal="left"/>
    </xf>
    <xf numFmtId="49" fontId="12" fillId="0" borderId="16" xfId="4" applyNumberFormat="1" applyFont="1" applyFill="1" applyBorder="1" applyAlignment="1">
      <alignment horizontal="left"/>
    </xf>
    <xf numFmtId="0" fontId="9" fillId="0" borderId="0" xfId="0" applyFont="1"/>
    <xf numFmtId="0" fontId="14" fillId="0" borderId="18" xfId="0" applyFont="1" applyFill="1" applyBorder="1" applyAlignment="1">
      <alignment horizontal="center"/>
    </xf>
    <xf numFmtId="0" fontId="15" fillId="0" borderId="18" xfId="0" applyFont="1" applyFill="1" applyBorder="1" applyAlignment="1">
      <alignment horizontal="center"/>
    </xf>
    <xf numFmtId="0" fontId="16" fillId="0" borderId="18" xfId="0" applyFont="1" applyFill="1" applyBorder="1" applyAlignment="1">
      <alignment horizontal="center"/>
    </xf>
    <xf numFmtId="0" fontId="17" fillId="2" borderId="18" xfId="0" applyFont="1" applyFill="1" applyBorder="1" applyAlignment="1">
      <alignment horizontal="center"/>
    </xf>
    <xf numFmtId="0" fontId="14" fillId="0" borderId="19" xfId="0" applyFont="1" applyFill="1" applyBorder="1" applyAlignment="1">
      <alignment horizontal="centerContinuous"/>
    </xf>
    <xf numFmtId="0" fontId="14" fillId="0" borderId="20" xfId="0" applyFont="1" applyFill="1" applyBorder="1" applyAlignment="1">
      <alignment horizontal="centerContinuous"/>
    </xf>
    <xf numFmtId="0" fontId="18" fillId="0" borderId="21" xfId="0" applyFont="1" applyFill="1" applyBorder="1" applyAlignment="1">
      <alignment horizontal="centerContinuous"/>
    </xf>
    <xf numFmtId="0" fontId="19" fillId="3" borderId="17" xfId="0" applyFont="1" applyFill="1" applyBorder="1" applyAlignment="1">
      <alignment horizontal="left" indent="1"/>
    </xf>
    <xf numFmtId="164" fontId="19" fillId="0" borderId="22" xfId="0" applyNumberFormat="1" applyFont="1" applyFill="1" applyBorder="1"/>
    <xf numFmtId="164" fontId="20" fillId="0" borderId="22" xfId="0" applyNumberFormat="1" applyFont="1" applyFill="1" applyBorder="1"/>
    <xf numFmtId="164" fontId="21" fillId="2" borderId="22" xfId="0" applyNumberFormat="1" applyFont="1" applyFill="1" applyBorder="1"/>
    <xf numFmtId="0" fontId="21" fillId="3" borderId="17" xfId="0" applyFont="1" applyFill="1" applyBorder="1" applyAlignment="1">
      <alignment horizontal="left" indent="7"/>
    </xf>
    <xf numFmtId="165" fontId="21" fillId="0" borderId="22" xfId="1" applyFont="1" applyFill="1" applyBorder="1"/>
    <xf numFmtId="4" fontId="21" fillId="0" borderId="22" xfId="1" applyNumberFormat="1" applyFont="1" applyFill="1" applyBorder="1"/>
    <xf numFmtId="165" fontId="21" fillId="2" borderId="22" xfId="1" applyFont="1" applyFill="1" applyBorder="1"/>
    <xf numFmtId="0" fontId="14" fillId="0" borderId="17" xfId="0" applyFont="1" applyBorder="1"/>
    <xf numFmtId="164" fontId="14" fillId="0" borderId="17" xfId="0" applyNumberFormat="1" applyFont="1" applyFill="1" applyBorder="1"/>
    <xf numFmtId="164" fontId="16" fillId="0" borderId="17" xfId="0" applyNumberFormat="1" applyFont="1" applyFill="1" applyBorder="1"/>
    <xf numFmtId="164" fontId="17" fillId="2" borderId="17" xfId="0" applyNumberFormat="1" applyFont="1" applyFill="1" applyBorder="1"/>
    <xf numFmtId="166" fontId="8" fillId="0" borderId="0" xfId="1" applyNumberFormat="1" applyFont="1"/>
    <xf numFmtId="166" fontId="8" fillId="0" borderId="0" xfId="0" applyNumberFormat="1" applyFont="1"/>
    <xf numFmtId="4" fontId="22" fillId="0" borderId="0" xfId="0" applyNumberFormat="1" applyFont="1"/>
    <xf numFmtId="4" fontId="22" fillId="0" borderId="0" xfId="0" applyNumberFormat="1" applyFont="1" applyAlignment="1">
      <alignment horizontal="right" vertical="center" wrapText="1"/>
    </xf>
    <xf numFmtId="167" fontId="8" fillId="0" borderId="0" xfId="0" applyNumberFormat="1" applyFont="1"/>
    <xf numFmtId="168" fontId="8" fillId="0" borderId="0" xfId="0" applyNumberFormat="1" applyFont="1"/>
    <xf numFmtId="169" fontId="8" fillId="0" borderId="0" xfId="0" applyNumberFormat="1" applyFont="1"/>
    <xf numFmtId="3" fontId="8" fillId="0" borderId="0" xfId="0" applyNumberFormat="1" applyFont="1"/>
    <xf numFmtId="0" fontId="24" fillId="0" borderId="0" xfId="0" applyFont="1"/>
    <xf numFmtId="164" fontId="0" fillId="0" borderId="0" xfId="0" applyNumberFormat="1"/>
    <xf numFmtId="0" fontId="25" fillId="0" borderId="0" xfId="0" applyFont="1"/>
    <xf numFmtId="0" fontId="26" fillId="0" borderId="17" xfId="0" applyFont="1" applyBorder="1" applyAlignment="1"/>
    <xf numFmtId="0" fontId="26" fillId="0" borderId="17" xfId="0" applyFont="1" applyBorder="1" applyAlignment="1">
      <alignment horizontal="center"/>
    </xf>
    <xf numFmtId="0" fontId="26" fillId="0" borderId="17" xfId="0" applyFont="1" applyFill="1" applyBorder="1" applyAlignment="1">
      <alignment horizontal="center"/>
    </xf>
    <xf numFmtId="0" fontId="27" fillId="4" borderId="17" xfId="0" applyFont="1" applyFill="1" applyBorder="1" applyAlignment="1">
      <alignment horizontal="center"/>
    </xf>
    <xf numFmtId="0" fontId="26" fillId="0" borderId="19" xfId="0" applyFont="1" applyBorder="1" applyAlignment="1">
      <alignment horizontal="centerContinuous"/>
    </xf>
    <xf numFmtId="0" fontId="26" fillId="0" borderId="20" xfId="0" applyFont="1" applyBorder="1" applyAlignment="1">
      <alignment horizontal="centerContinuous"/>
    </xf>
    <xf numFmtId="0" fontId="26" fillId="0" borderId="21" xfId="0" applyFont="1" applyBorder="1" applyAlignment="1">
      <alignment horizontal="centerContinuous"/>
    </xf>
    <xf numFmtId="0" fontId="27" fillId="0" borderId="21" xfId="0" applyFont="1" applyBorder="1" applyAlignment="1">
      <alignment horizontal="centerContinuous"/>
    </xf>
    <xf numFmtId="0" fontId="26" fillId="0" borderId="17" xfId="0" applyFont="1" applyBorder="1"/>
    <xf numFmtId="166" fontId="26" fillId="0" borderId="17" xfId="1" applyNumberFormat="1" applyFont="1" applyFill="1" applyBorder="1"/>
    <xf numFmtId="166" fontId="27" fillId="4" borderId="17" xfId="1" applyNumberFormat="1" applyFont="1" applyFill="1" applyBorder="1" applyAlignment="1">
      <alignment horizontal="center"/>
    </xf>
    <xf numFmtId="0" fontId="28" fillId="0" borderId="17" xfId="0" applyFont="1" applyBorder="1" applyAlignment="1">
      <alignment horizontal="left" indent="2"/>
    </xf>
    <xf numFmtId="166" fontId="29" fillId="0" borderId="17" xfId="1" applyNumberFormat="1" applyFont="1" applyFill="1" applyBorder="1"/>
    <xf numFmtId="166" fontId="29" fillId="4" borderId="17" xfId="1" applyNumberFormat="1" applyFont="1" applyFill="1" applyBorder="1"/>
    <xf numFmtId="166" fontId="26" fillId="4" borderId="17" xfId="1" applyNumberFormat="1" applyFont="1" applyFill="1" applyBorder="1"/>
    <xf numFmtId="0" fontId="30" fillId="0" borderId="17" xfId="0" applyFont="1" applyBorder="1" applyAlignment="1">
      <alignment horizontal="left" wrapText="1" indent="1"/>
    </xf>
    <xf numFmtId="164" fontId="30" fillId="0" borderId="17" xfId="0" applyNumberFormat="1" applyFont="1" applyFill="1" applyBorder="1"/>
    <xf numFmtId="166" fontId="31" fillId="0" borderId="17" xfId="1" applyNumberFormat="1" applyFont="1" applyFill="1" applyBorder="1"/>
    <xf numFmtId="166" fontId="31" fillId="4" borderId="17" xfId="1" applyNumberFormat="1" applyFont="1" applyFill="1" applyBorder="1"/>
    <xf numFmtId="0" fontId="30" fillId="0" borderId="17" xfId="0" applyFont="1" applyBorder="1" applyAlignment="1">
      <alignment horizontal="left" indent="3"/>
    </xf>
    <xf numFmtId="0" fontId="28" fillId="0" borderId="17" xfId="0" applyFont="1" applyFill="1" applyBorder="1" applyAlignment="1">
      <alignment horizontal="right"/>
    </xf>
    <xf numFmtId="164" fontId="28" fillId="0" borderId="17" xfId="0" applyNumberFormat="1" applyFont="1" applyFill="1" applyBorder="1" applyAlignment="1">
      <alignment horizontal="right"/>
    </xf>
    <xf numFmtId="0" fontId="30" fillId="0" borderId="17" xfId="0" applyFont="1" applyFill="1" applyBorder="1" applyAlignment="1">
      <alignment horizontal="left" indent="3"/>
    </xf>
    <xf numFmtId="165" fontId="28" fillId="0" borderId="17" xfId="1" applyFont="1" applyBorder="1" applyAlignment="1">
      <alignment horizontal="right"/>
    </xf>
    <xf numFmtId="0" fontId="30" fillId="0" borderId="17" xfId="0" applyFont="1" applyFill="1" applyBorder="1" applyAlignment="1">
      <alignment horizontal="left" indent="1"/>
    </xf>
    <xf numFmtId="170" fontId="0" fillId="0" borderId="0" xfId="0" applyNumberFormat="1"/>
    <xf numFmtId="0" fontId="27" fillId="0" borderId="17" xfId="0" applyFont="1" applyBorder="1" applyAlignment="1"/>
    <xf numFmtId="0" fontId="27" fillId="0" borderId="17" xfId="0" applyFont="1" applyBorder="1" applyAlignment="1">
      <alignment horizontal="center"/>
    </xf>
    <xf numFmtId="0" fontId="7" fillId="0" borderId="0" xfId="0" applyFont="1" applyAlignment="1">
      <alignment horizontal="centerContinuous"/>
    </xf>
    <xf numFmtId="170" fontId="7" fillId="0" borderId="17" xfId="0" applyNumberFormat="1" applyFont="1" applyBorder="1"/>
    <xf numFmtId="170" fontId="7" fillId="0" borderId="17" xfId="0" applyNumberFormat="1" applyFont="1" applyBorder="1" applyAlignment="1">
      <alignment horizontal="center" vertical="center"/>
    </xf>
    <xf numFmtId="170" fontId="25" fillId="4" borderId="17" xfId="0" applyNumberFormat="1" applyFont="1" applyFill="1" applyBorder="1"/>
    <xf numFmtId="0" fontId="27" fillId="0" borderId="17" xfId="0" applyFont="1" applyBorder="1" applyAlignment="1">
      <alignment horizontal="left" indent="4"/>
    </xf>
    <xf numFmtId="170" fontId="7" fillId="0" borderId="0" xfId="0" applyNumberFormat="1" applyFont="1"/>
    <xf numFmtId="170" fontId="32" fillId="0" borderId="17" xfId="0" applyNumberFormat="1" applyFont="1" applyBorder="1"/>
    <xf numFmtId="170" fontId="32" fillId="0" borderId="17" xfId="0" applyNumberFormat="1" applyFont="1" applyBorder="1" applyAlignment="1">
      <alignment horizontal="center" vertical="center"/>
    </xf>
    <xf numFmtId="170" fontId="33" fillId="4" borderId="17" xfId="0" applyNumberFormat="1" applyFont="1" applyFill="1" applyBorder="1"/>
    <xf numFmtId="2" fontId="0" fillId="0" borderId="0" xfId="0" applyNumberFormat="1"/>
    <xf numFmtId="0" fontId="26" fillId="0" borderId="17" xfId="0" applyFont="1" applyBorder="1" applyAlignment="1">
      <alignment horizontal="centerContinuous"/>
    </xf>
    <xf numFmtId="0" fontId="7" fillId="0" borderId="17" xfId="0" applyFont="1" applyBorder="1" applyAlignment="1">
      <alignment horizontal="centerContinuous"/>
    </xf>
    <xf numFmtId="0" fontId="25" fillId="0" borderId="17" xfId="0" applyFont="1" applyBorder="1" applyAlignment="1">
      <alignment horizontal="centerContinuous"/>
    </xf>
    <xf numFmtId="1" fontId="0" fillId="0" borderId="17" xfId="0" applyNumberFormat="1" applyBorder="1"/>
    <xf numFmtId="1" fontId="24" fillId="4" borderId="17" xfId="0" applyNumberFormat="1" applyFont="1" applyFill="1" applyBorder="1"/>
    <xf numFmtId="1" fontId="0" fillId="0" borderId="0" xfId="0" applyNumberFormat="1"/>
    <xf numFmtId="170" fontId="24" fillId="0" borderId="0" xfId="0" applyNumberFormat="1" applyFont="1"/>
    <xf numFmtId="1" fontId="24" fillId="0" borderId="0" xfId="0" applyNumberFormat="1" applyFont="1"/>
    <xf numFmtId="171" fontId="0" fillId="0" borderId="0" xfId="1" applyNumberFormat="1" applyFont="1"/>
    <xf numFmtId="172" fontId="0" fillId="0" borderId="0" xfId="0" applyNumberFormat="1"/>
    <xf numFmtId="0" fontId="19" fillId="0" borderId="0" xfId="0" applyFont="1"/>
    <xf numFmtId="0" fontId="14" fillId="0" borderId="17" xfId="0" applyFont="1" applyFill="1" applyBorder="1" applyAlignment="1">
      <alignment horizontal="center"/>
    </xf>
    <xf numFmtId="0" fontId="15" fillId="0" borderId="17" xfId="0" applyFont="1" applyFill="1" applyBorder="1" applyAlignment="1">
      <alignment horizontal="center"/>
    </xf>
    <xf numFmtId="0" fontId="17" fillId="4" borderId="17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Continuous"/>
    </xf>
    <xf numFmtId="0" fontId="19" fillId="3" borderId="17" xfId="0" applyFont="1" applyFill="1" applyBorder="1"/>
    <xf numFmtId="164" fontId="19" fillId="0" borderId="17" xfId="0" applyNumberFormat="1" applyFont="1" applyFill="1" applyBorder="1"/>
    <xf numFmtId="164" fontId="21" fillId="4" borderId="17" xfId="0" applyNumberFormat="1" applyFont="1" applyFill="1" applyBorder="1"/>
    <xf numFmtId="0" fontId="21" fillId="3" borderId="17" xfId="0" applyFont="1" applyFill="1" applyBorder="1" applyAlignment="1">
      <alignment horizontal="left" indent="3"/>
    </xf>
    <xf numFmtId="164" fontId="21" fillId="0" borderId="17" xfId="0" applyNumberFormat="1" applyFont="1" applyFill="1" applyBorder="1"/>
    <xf numFmtId="164" fontId="17" fillId="4" borderId="17" xfId="0" applyNumberFormat="1" applyFont="1" applyFill="1" applyBorder="1"/>
    <xf numFmtId="164" fontId="8" fillId="0" borderId="0" xfId="0" applyNumberFormat="1" applyFont="1"/>
    <xf numFmtId="173" fontId="19" fillId="0" borderId="0" xfId="2" applyNumberFormat="1" applyFont="1"/>
    <xf numFmtId="0" fontId="18" fillId="0" borderId="0" xfId="0" applyFont="1"/>
    <xf numFmtId="173" fontId="35" fillId="0" borderId="0" xfId="2" applyNumberFormat="1" applyFont="1"/>
    <xf numFmtId="173" fontId="18" fillId="0" borderId="0" xfId="2" applyNumberFormat="1" applyFont="1"/>
    <xf numFmtId="3" fontId="18" fillId="0" borderId="0" xfId="0" applyNumberFormat="1" applyFont="1"/>
    <xf numFmtId="173" fontId="20" fillId="0" borderId="0" xfId="2" applyNumberFormat="1" applyFont="1"/>
    <xf numFmtId="164" fontId="18" fillId="0" borderId="0" xfId="0" applyNumberFormat="1" applyFont="1"/>
    <xf numFmtId="170" fontId="18" fillId="0" borderId="0" xfId="0" applyNumberFormat="1" applyFont="1"/>
    <xf numFmtId="0" fontId="18" fillId="0" borderId="17" xfId="0" applyFont="1" applyBorder="1"/>
    <xf numFmtId="164" fontId="18" fillId="0" borderId="17" xfId="0" applyNumberFormat="1" applyFont="1" applyBorder="1"/>
    <xf numFmtId="164" fontId="23" fillId="5" borderId="17" xfId="0" applyNumberFormat="1" applyFont="1" applyFill="1" applyBorder="1"/>
    <xf numFmtId="0" fontId="23" fillId="0" borderId="0" xfId="0" applyFont="1" applyFill="1"/>
    <xf numFmtId="170" fontId="16" fillId="0" borderId="0" xfId="2" applyNumberFormat="1" applyFont="1"/>
    <xf numFmtId="170" fontId="20" fillId="0" borderId="0" xfId="2" applyNumberFormat="1" applyFont="1"/>
    <xf numFmtId="3" fontId="18" fillId="0" borderId="17" xfId="0" applyNumberFormat="1" applyFont="1" applyBorder="1"/>
    <xf numFmtId="170" fontId="20" fillId="0" borderId="17" xfId="2" applyNumberFormat="1" applyFont="1" applyBorder="1"/>
    <xf numFmtId="170" fontId="21" fillId="5" borderId="17" xfId="2" applyNumberFormat="1" applyFont="1" applyFill="1" applyBorder="1"/>
    <xf numFmtId="2" fontId="20" fillId="0" borderId="17" xfId="2" applyNumberFormat="1" applyFont="1" applyBorder="1"/>
    <xf numFmtId="2" fontId="21" fillId="5" borderId="17" xfId="2" applyNumberFormat="1" applyFont="1" applyFill="1" applyBorder="1"/>
    <xf numFmtId="0" fontId="20" fillId="0" borderId="0" xfId="0" applyFont="1"/>
    <xf numFmtId="0" fontId="6" fillId="0" borderId="0" xfId="3" applyFont="1" applyAlignment="1" applyProtection="1">
      <alignment horizontal="left" vertical="top"/>
    </xf>
    <xf numFmtId="0" fontId="7" fillId="0" borderId="13" xfId="0" applyFont="1" applyBorder="1" applyAlignment="1">
      <alignment horizontal="center" vertical="top"/>
    </xf>
    <xf numFmtId="0" fontId="7" fillId="0" borderId="26" xfId="0" applyFont="1" applyBorder="1" applyAlignment="1">
      <alignment horizontal="center" vertical="top" wrapText="1"/>
    </xf>
    <xf numFmtId="0" fontId="7" fillId="0" borderId="26" xfId="0" applyFont="1" applyBorder="1" applyAlignment="1">
      <alignment horizontal="center" vertical="top"/>
    </xf>
    <xf numFmtId="0" fontId="7" fillId="0" borderId="27" xfId="0" applyFont="1" applyBorder="1" applyAlignment="1">
      <alignment horizontal="center" vertical="top"/>
    </xf>
    <xf numFmtId="0" fontId="7" fillId="0" borderId="28" xfId="0" applyFont="1" applyBorder="1" applyAlignment="1">
      <alignment horizontal="center" vertical="top"/>
    </xf>
    <xf numFmtId="0" fontId="7" fillId="0" borderId="12" xfId="0" applyFont="1" applyBorder="1" applyAlignment="1">
      <alignment horizontal="left"/>
    </xf>
    <xf numFmtId="174" fontId="7" fillId="0" borderId="11" xfId="0" applyNumberFormat="1" applyFont="1" applyBorder="1" applyAlignment="1">
      <alignment horizontal="center"/>
    </xf>
    <xf numFmtId="174" fontId="7" fillId="0" borderId="0" xfId="0" applyNumberFormat="1" applyFont="1" applyBorder="1" applyAlignment="1">
      <alignment horizontal="center"/>
    </xf>
    <xf numFmtId="174" fontId="7" fillId="0" borderId="0" xfId="0" applyNumberFormat="1" applyFont="1" applyBorder="1" applyAlignment="1">
      <alignment horizontal="center" wrapText="1"/>
    </xf>
    <xf numFmtId="174" fontId="7" fillId="0" borderId="12" xfId="0" applyNumberFormat="1" applyFont="1" applyBorder="1" applyAlignment="1">
      <alignment horizontal="center"/>
    </xf>
    <xf numFmtId="174" fontId="7" fillId="0" borderId="30" xfId="0" applyNumberFormat="1" applyFont="1" applyBorder="1" applyAlignment="1">
      <alignment horizontal="center"/>
    </xf>
    <xf numFmtId="0" fontId="7" fillId="0" borderId="12" xfId="0" applyFont="1" applyBorder="1" applyAlignment="1">
      <alignment horizontal="left" indent="17"/>
    </xf>
    <xf numFmtId="0" fontId="7" fillId="0" borderId="0" xfId="0" applyFont="1" applyBorder="1" applyAlignment="1">
      <alignment horizontal="center" wrapText="1"/>
    </xf>
    <xf numFmtId="0" fontId="7" fillId="0" borderId="15" xfId="0" applyFont="1" applyBorder="1" applyAlignment="1">
      <alignment horizontal="left" indent="17"/>
    </xf>
    <xf numFmtId="174" fontId="7" fillId="0" borderId="28" xfId="0" applyNumberFormat="1" applyFont="1" applyBorder="1" applyAlignment="1">
      <alignment horizontal="center"/>
    </xf>
    <xf numFmtId="174" fontId="7" fillId="0" borderId="24" xfId="0" applyNumberFormat="1" applyFont="1" applyBorder="1" applyAlignment="1">
      <alignment horizontal="center"/>
    </xf>
    <xf numFmtId="0" fontId="7" fillId="0" borderId="24" xfId="0" applyFont="1" applyBorder="1" applyAlignment="1">
      <alignment horizontal="center" wrapText="1"/>
    </xf>
    <xf numFmtId="0" fontId="32" fillId="0" borderId="13" xfId="0" applyFont="1" applyBorder="1" applyAlignment="1">
      <alignment horizontal="left"/>
    </xf>
    <xf numFmtId="0" fontId="7" fillId="0" borderId="13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2" xfId="0" applyFont="1" applyBorder="1" applyAlignment="1">
      <alignment horizontal="left" indent="13"/>
    </xf>
    <xf numFmtId="174" fontId="7" fillId="0" borderId="12" xfId="0" applyNumberFormat="1" applyFont="1" applyBorder="1" applyAlignment="1">
      <alignment horizontal="center" wrapText="1"/>
    </xf>
    <xf numFmtId="165" fontId="7" fillId="0" borderId="0" xfId="1" applyFont="1"/>
    <xf numFmtId="175" fontId="7" fillId="0" borderId="0" xfId="1" applyNumberFormat="1" applyFont="1"/>
    <xf numFmtId="174" fontId="7" fillId="0" borderId="0" xfId="0" applyNumberFormat="1" applyFont="1" applyFill="1" applyBorder="1" applyAlignment="1">
      <alignment horizontal="center"/>
    </xf>
    <xf numFmtId="174" fontId="7" fillId="0" borderId="0" xfId="0" applyNumberFormat="1" applyFont="1" applyFill="1" applyBorder="1" applyAlignment="1">
      <alignment horizontal="center" wrapText="1"/>
    </xf>
    <xf numFmtId="174" fontId="7" fillId="0" borderId="11" xfId="0" applyNumberFormat="1" applyFont="1" applyFill="1" applyBorder="1" applyAlignment="1">
      <alignment horizontal="center"/>
    </xf>
    <xf numFmtId="0" fontId="7" fillId="0" borderId="15" xfId="0" applyFont="1" applyBorder="1" applyAlignment="1">
      <alignment horizontal="left" indent="13"/>
    </xf>
    <xf numFmtId="174" fontId="7" fillId="0" borderId="15" xfId="0" applyNumberFormat="1" applyFont="1" applyBorder="1" applyAlignment="1">
      <alignment horizontal="center" wrapText="1"/>
    </xf>
    <xf numFmtId="174" fontId="7" fillId="0" borderId="24" xfId="0" applyNumberFormat="1" applyFont="1" applyFill="1" applyBorder="1" applyAlignment="1">
      <alignment horizontal="center"/>
    </xf>
    <xf numFmtId="174" fontId="7" fillId="0" borderId="24" xfId="0" applyNumberFormat="1" applyFont="1" applyFill="1" applyBorder="1" applyAlignment="1">
      <alignment horizontal="center" wrapText="1"/>
    </xf>
    <xf numFmtId="174" fontId="7" fillId="0" borderId="28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 indent="8"/>
    </xf>
    <xf numFmtId="0" fontId="7" fillId="0" borderId="27" xfId="0" applyFont="1" applyBorder="1" applyAlignment="1">
      <alignment horizontal="center" wrapText="1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 wrapText="1"/>
    </xf>
    <xf numFmtId="174" fontId="7" fillId="0" borderId="11" xfId="0" applyNumberFormat="1" applyFont="1" applyBorder="1" applyAlignment="1">
      <alignment horizontal="center" wrapText="1"/>
    </xf>
    <xf numFmtId="174" fontId="7" fillId="0" borderId="26" xfId="0" applyNumberFormat="1" applyFont="1" applyBorder="1" applyAlignment="1">
      <alignment horizontal="center"/>
    </xf>
    <xf numFmtId="174" fontId="7" fillId="0" borderId="30" xfId="0" applyNumberFormat="1" applyFont="1" applyBorder="1" applyAlignment="1">
      <alignment horizontal="center" wrapText="1"/>
    </xf>
    <xf numFmtId="174" fontId="7" fillId="0" borderId="0" xfId="0" applyNumberFormat="1" applyFont="1" applyBorder="1" applyAlignment="1">
      <alignment horizontal="center" vertical="center"/>
    </xf>
    <xf numFmtId="174" fontId="7" fillId="0" borderId="11" xfId="0" applyNumberFormat="1" applyFont="1" applyBorder="1" applyAlignment="1">
      <alignment horizontal="center" vertical="center"/>
    </xf>
    <xf numFmtId="0" fontId="7" fillId="0" borderId="12" xfId="0" applyFont="1" applyBorder="1" applyAlignment="1">
      <alignment horizontal="left" indent="20"/>
    </xf>
    <xf numFmtId="0" fontId="7" fillId="0" borderId="15" xfId="0" applyFont="1" applyBorder="1" applyAlignment="1">
      <alignment horizontal="left" indent="20"/>
    </xf>
    <xf numFmtId="174" fontId="7" fillId="0" borderId="24" xfId="0" applyNumberFormat="1" applyFont="1" applyBorder="1" applyAlignment="1">
      <alignment horizontal="center" wrapText="1"/>
    </xf>
    <xf numFmtId="0" fontId="32" fillId="0" borderId="12" xfId="0" applyFont="1" applyBorder="1" applyAlignment="1">
      <alignment horizontal="left"/>
    </xf>
    <xf numFmtId="0" fontId="7" fillId="0" borderId="12" xfId="0" applyFont="1" applyBorder="1" applyAlignment="1">
      <alignment horizontal="center"/>
    </xf>
    <xf numFmtId="176" fontId="7" fillId="0" borderId="0" xfId="0" applyNumberFormat="1" applyFont="1"/>
    <xf numFmtId="0" fontId="31" fillId="0" borderId="12" xfId="0" applyFont="1" applyFill="1" applyBorder="1" applyAlignment="1">
      <alignment horizontal="center"/>
    </xf>
    <xf numFmtId="174" fontId="31" fillId="0" borderId="11" xfId="0" applyNumberFormat="1" applyFont="1" applyFill="1" applyBorder="1" applyAlignment="1">
      <alignment horizontal="center" wrapText="1"/>
    </xf>
    <xf numFmtId="174" fontId="31" fillId="0" borderId="0" xfId="0" applyNumberFormat="1" applyFont="1" applyFill="1" applyBorder="1" applyAlignment="1">
      <alignment horizontal="center" wrapText="1"/>
    </xf>
    <xf numFmtId="174" fontId="31" fillId="0" borderId="0" xfId="0" applyNumberFormat="1" applyFont="1" applyFill="1" applyBorder="1" applyAlignment="1">
      <alignment horizontal="center"/>
    </xf>
    <xf numFmtId="174" fontId="31" fillId="0" borderId="11" xfId="0" applyNumberFormat="1" applyFont="1" applyFill="1" applyBorder="1" applyAlignment="1">
      <alignment horizontal="center"/>
    </xf>
    <xf numFmtId="0" fontId="31" fillId="0" borderId="15" xfId="0" applyFont="1" applyFill="1" applyBorder="1" applyAlignment="1">
      <alignment horizontal="center"/>
    </xf>
    <xf numFmtId="174" fontId="31" fillId="0" borderId="28" xfId="0" applyNumberFormat="1" applyFont="1" applyFill="1" applyBorder="1" applyAlignment="1">
      <alignment horizontal="center" wrapText="1"/>
    </xf>
    <xf numFmtId="174" fontId="31" fillId="0" borderId="24" xfId="0" applyNumberFormat="1" applyFont="1" applyFill="1" applyBorder="1" applyAlignment="1">
      <alignment horizontal="center" wrapText="1"/>
    </xf>
    <xf numFmtId="174" fontId="31" fillId="0" borderId="24" xfId="0" applyNumberFormat="1" applyFont="1" applyFill="1" applyBorder="1" applyAlignment="1">
      <alignment horizontal="center"/>
    </xf>
    <xf numFmtId="174" fontId="31" fillId="0" borderId="28" xfId="0" applyNumberFormat="1" applyFont="1" applyFill="1" applyBorder="1" applyAlignment="1">
      <alignment horizontal="center"/>
    </xf>
    <xf numFmtId="0" fontId="7" fillId="0" borderId="0" xfId="0" applyFont="1" applyBorder="1" applyAlignment="1">
      <alignment horizontal="left" indent="14"/>
    </xf>
    <xf numFmtId="0" fontId="7" fillId="0" borderId="13" xfId="0" applyFont="1" applyBorder="1" applyAlignment="1">
      <alignment horizontal="justify"/>
    </xf>
    <xf numFmtId="0" fontId="7" fillId="0" borderId="15" xfId="0" applyFont="1" applyBorder="1" applyAlignment="1">
      <alignment horizontal="justify"/>
    </xf>
    <xf numFmtId="0" fontId="7" fillId="0" borderId="12" xfId="0" applyFont="1" applyBorder="1" applyAlignment="1">
      <alignment horizontal="justify"/>
    </xf>
    <xf numFmtId="0" fontId="7" fillId="0" borderId="12" xfId="0" applyFont="1" applyBorder="1" applyAlignment="1">
      <alignment horizontal="left" indent="18"/>
    </xf>
    <xf numFmtId="0" fontId="7" fillId="0" borderId="15" xfId="0" applyFont="1" applyBorder="1" applyAlignment="1">
      <alignment horizontal="left" indent="18"/>
    </xf>
    <xf numFmtId="174" fontId="7" fillId="0" borderId="28" xfId="0" applyNumberFormat="1" applyFont="1" applyBorder="1" applyAlignment="1">
      <alignment horizontal="center" wrapText="1"/>
    </xf>
    <xf numFmtId="0" fontId="32" fillId="0" borderId="12" xfId="0" applyFont="1" applyBorder="1" applyAlignment="1">
      <alignment horizontal="justify"/>
    </xf>
    <xf numFmtId="174" fontId="7" fillId="0" borderId="11" xfId="0" applyNumberFormat="1" applyFont="1" applyFill="1" applyBorder="1" applyAlignment="1">
      <alignment horizontal="center" wrapText="1"/>
    </xf>
    <xf numFmtId="174" fontId="7" fillId="0" borderId="28" xfId="0" applyNumberFormat="1" applyFont="1" applyFill="1" applyBorder="1" applyAlignment="1">
      <alignment horizontal="center" wrapText="1"/>
    </xf>
    <xf numFmtId="0" fontId="7" fillId="0" borderId="26" xfId="0" applyFont="1" applyBorder="1" applyAlignment="1">
      <alignment horizontal="center" wrapText="1"/>
    </xf>
    <xf numFmtId="0" fontId="7" fillId="0" borderId="11" xfId="0" applyFont="1" applyBorder="1" applyAlignment="1">
      <alignment horizontal="center" wrapText="1"/>
    </xf>
    <xf numFmtId="177" fontId="7" fillId="0" borderId="11" xfId="0" applyNumberFormat="1" applyFont="1" applyBorder="1" applyAlignment="1">
      <alignment horizontal="center" wrapText="1"/>
    </xf>
    <xf numFmtId="177" fontId="7" fillId="0" borderId="0" xfId="0" applyNumberFormat="1" applyFont="1" applyBorder="1" applyAlignment="1">
      <alignment horizontal="center" wrapText="1"/>
    </xf>
    <xf numFmtId="177" fontId="7" fillId="0" borderId="0" xfId="0" applyNumberFormat="1" applyFont="1" applyBorder="1" applyAlignment="1">
      <alignment horizontal="center"/>
    </xf>
    <xf numFmtId="177" fontId="7" fillId="0" borderId="0" xfId="0" applyNumberFormat="1" applyFont="1" applyFill="1" applyBorder="1" applyAlignment="1">
      <alignment horizontal="center"/>
    </xf>
    <xf numFmtId="177" fontId="7" fillId="0" borderId="11" xfId="0" applyNumberFormat="1" applyFont="1" applyBorder="1" applyAlignment="1">
      <alignment horizontal="center"/>
    </xf>
    <xf numFmtId="165" fontId="0" fillId="0" borderId="0" xfId="1" applyFont="1"/>
    <xf numFmtId="177" fontId="7" fillId="0" borderId="28" xfId="0" applyNumberFormat="1" applyFont="1" applyBorder="1" applyAlignment="1">
      <alignment horizontal="center" wrapText="1"/>
    </xf>
    <xf numFmtId="177" fontId="7" fillId="0" borderId="24" xfId="0" applyNumberFormat="1" applyFont="1" applyBorder="1" applyAlignment="1">
      <alignment horizontal="center" wrapText="1"/>
    </xf>
    <xf numFmtId="177" fontId="7" fillId="0" borderId="24" xfId="0" applyNumberFormat="1" applyFont="1" applyBorder="1" applyAlignment="1">
      <alignment horizontal="center"/>
    </xf>
    <xf numFmtId="177" fontId="7" fillId="0" borderId="28" xfId="0" applyNumberFormat="1" applyFont="1" applyBorder="1" applyAlignment="1">
      <alignment horizontal="center"/>
    </xf>
    <xf numFmtId="0" fontId="7" fillId="0" borderId="0" xfId="0" applyFont="1" applyBorder="1" applyAlignment="1">
      <alignment horizontal="justify"/>
    </xf>
    <xf numFmtId="0" fontId="7" fillId="0" borderId="13" xfId="0" applyFont="1" applyBorder="1" applyAlignment="1">
      <alignment horizontal="justify" vertical="top"/>
    </xf>
    <xf numFmtId="0" fontId="7" fillId="0" borderId="27" xfId="0" applyFont="1" applyBorder="1" applyAlignment="1">
      <alignment horizontal="center" vertical="top" wrapText="1"/>
    </xf>
    <xf numFmtId="0" fontId="32" fillId="0" borderId="13" xfId="0" applyFont="1" applyBorder="1" applyAlignment="1">
      <alignment horizontal="justify"/>
    </xf>
    <xf numFmtId="0" fontId="7" fillId="0" borderId="12" xfId="0" applyFont="1" applyFill="1" applyBorder="1" applyAlignment="1">
      <alignment horizontal="center"/>
    </xf>
    <xf numFmtId="0" fontId="7" fillId="0" borderId="13" xfId="0" applyFont="1" applyBorder="1" applyAlignment="1">
      <alignment horizontal="center" wrapText="1"/>
    </xf>
    <xf numFmtId="177" fontId="7" fillId="0" borderId="12" xfId="0" applyNumberFormat="1" applyFont="1" applyBorder="1" applyAlignment="1">
      <alignment horizontal="center" wrapText="1"/>
    </xf>
    <xf numFmtId="0" fontId="7" fillId="0" borderId="0" xfId="0" applyFont="1" applyFill="1" applyBorder="1" applyAlignment="1">
      <alignment horizontal="justify"/>
    </xf>
    <xf numFmtId="0" fontId="41" fillId="0" borderId="24" xfId="0" applyFont="1" applyBorder="1" applyAlignment="1"/>
    <xf numFmtId="0" fontId="41" fillId="0" borderId="28" xfId="0" applyFont="1" applyBorder="1" applyAlignment="1"/>
    <xf numFmtId="0" fontId="0" fillId="0" borderId="0" xfId="0" applyFill="1" applyBorder="1"/>
    <xf numFmtId="0" fontId="42" fillId="0" borderId="0" xfId="0" applyFont="1"/>
    <xf numFmtId="0" fontId="44" fillId="0" borderId="0" xfId="0" applyFont="1"/>
    <xf numFmtId="0" fontId="45" fillId="0" borderId="18" xfId="0" applyFont="1" applyBorder="1"/>
    <xf numFmtId="0" fontId="46" fillId="0" borderId="18" xfId="0" applyFont="1" applyBorder="1"/>
    <xf numFmtId="0" fontId="47" fillId="4" borderId="18" xfId="0" applyFont="1" applyFill="1" applyBorder="1"/>
    <xf numFmtId="0" fontId="45" fillId="0" borderId="19" xfId="0" applyFont="1" applyBorder="1" applyAlignment="1">
      <alignment horizontal="centerContinuous"/>
    </xf>
    <xf numFmtId="0" fontId="45" fillId="0" borderId="20" xfId="0" applyFont="1" applyBorder="1" applyAlignment="1">
      <alignment horizontal="centerContinuous"/>
    </xf>
    <xf numFmtId="0" fontId="46" fillId="0" borderId="20" xfId="0" applyFont="1" applyBorder="1" applyAlignment="1">
      <alignment horizontal="centerContinuous"/>
    </xf>
    <xf numFmtId="0" fontId="47" fillId="0" borderId="21" xfId="0" applyFont="1" applyBorder="1" applyAlignment="1">
      <alignment horizontal="centerContinuous"/>
    </xf>
    <xf numFmtId="0" fontId="7" fillId="0" borderId="17" xfId="0" applyFont="1" applyBorder="1" applyAlignment="1">
      <alignment horizontal="left"/>
    </xf>
    <xf numFmtId="166" fontId="44" fillId="0" borderId="22" xfId="1" applyNumberFormat="1" applyFont="1" applyBorder="1"/>
    <xf numFmtId="166" fontId="49" fillId="4" borderId="22" xfId="1" applyNumberFormat="1" applyFont="1" applyFill="1" applyBorder="1"/>
    <xf numFmtId="173" fontId="45" fillId="0" borderId="0" xfId="2" applyNumberFormat="1" applyFont="1"/>
    <xf numFmtId="0" fontId="32" fillId="0" borderId="17" xfId="0" applyFont="1" applyBorder="1" applyAlignment="1">
      <alignment horizontal="left"/>
    </xf>
    <xf numFmtId="166" fontId="45" fillId="0" borderId="22" xfId="1" applyNumberFormat="1" applyFont="1" applyBorder="1"/>
    <xf numFmtId="166" fontId="50" fillId="4" borderId="22" xfId="1" applyNumberFormat="1" applyFont="1" applyFill="1" applyBorder="1"/>
    <xf numFmtId="0" fontId="45" fillId="0" borderId="0" xfId="0" applyFont="1"/>
    <xf numFmtId="171" fontId="42" fillId="0" borderId="0" xfId="0" applyNumberFormat="1" applyFont="1"/>
    <xf numFmtId="165" fontId="42" fillId="0" borderId="0" xfId="1" applyFont="1"/>
    <xf numFmtId="178" fontId="42" fillId="0" borderId="0" xfId="1" applyNumberFormat="1" applyFont="1"/>
    <xf numFmtId="9" fontId="44" fillId="0" borderId="0" xfId="2" applyFont="1"/>
    <xf numFmtId="173" fontId="44" fillId="0" borderId="0" xfId="2" applyNumberFormat="1" applyFont="1"/>
    <xf numFmtId="174" fontId="42" fillId="0" borderId="0" xfId="0" applyNumberFormat="1" applyFont="1"/>
    <xf numFmtId="174" fontId="42" fillId="0" borderId="0" xfId="2" applyNumberFormat="1" applyFont="1"/>
    <xf numFmtId="165" fontId="42" fillId="0" borderId="0" xfId="0" applyNumberFormat="1" applyFont="1"/>
    <xf numFmtId="173" fontId="42" fillId="0" borderId="0" xfId="2" applyNumberFormat="1" applyFont="1"/>
    <xf numFmtId="166" fontId="42" fillId="0" borderId="0" xfId="1" applyNumberFormat="1" applyFont="1"/>
    <xf numFmtId="0" fontId="45" fillId="0" borderId="17" xfId="0" applyFont="1" applyBorder="1"/>
    <xf numFmtId="0" fontId="46" fillId="0" borderId="17" xfId="0" applyFont="1" applyBorder="1"/>
    <xf numFmtId="0" fontId="47" fillId="4" borderId="17" xfId="0" applyFont="1" applyFill="1" applyBorder="1"/>
    <xf numFmtId="0" fontId="51" fillId="0" borderId="17" xfId="0" applyFont="1" applyBorder="1"/>
    <xf numFmtId="166" fontId="44" fillId="0" borderId="17" xfId="1" applyNumberFormat="1" applyFont="1" applyBorder="1"/>
    <xf numFmtId="166" fontId="49" fillId="4" borderId="17" xfId="1" applyNumberFormat="1" applyFont="1" applyFill="1" applyBorder="1"/>
    <xf numFmtId="166" fontId="42" fillId="0" borderId="0" xfId="0" applyNumberFormat="1" applyFont="1"/>
    <xf numFmtId="0" fontId="9" fillId="0" borderId="0" xfId="0" applyFont="1" applyAlignment="1">
      <alignment horizontal="left"/>
    </xf>
    <xf numFmtId="0" fontId="25" fillId="0" borderId="0" xfId="0" applyFont="1" applyAlignment="1">
      <alignment horizontal="left"/>
    </xf>
    <xf numFmtId="0" fontId="31" fillId="0" borderId="0" xfId="0" applyFont="1"/>
    <xf numFmtId="0" fontId="26" fillId="0" borderId="19" xfId="0" applyFont="1" applyFill="1" applyBorder="1" applyAlignment="1">
      <alignment horizontal="centerContinuous"/>
    </xf>
    <xf numFmtId="0" fontId="26" fillId="0" borderId="20" xfId="0" applyFont="1" applyFill="1" applyBorder="1" applyAlignment="1">
      <alignment horizontal="centerContinuous"/>
    </xf>
    <xf numFmtId="0" fontId="26" fillId="0" borderId="21" xfId="0" applyFont="1" applyFill="1" applyBorder="1" applyAlignment="1">
      <alignment horizontal="centerContinuous"/>
    </xf>
    <xf numFmtId="179" fontId="31" fillId="0" borderId="17" xfId="0" applyNumberFormat="1" applyFont="1" applyBorder="1"/>
    <xf numFmtId="179" fontId="26" fillId="0" borderId="17" xfId="0" applyNumberFormat="1" applyFont="1" applyBorder="1"/>
    <xf numFmtId="173" fontId="8" fillId="0" borderId="0" xfId="2" applyNumberFormat="1" applyFont="1"/>
    <xf numFmtId="178" fontId="8" fillId="0" borderId="0" xfId="1" applyNumberFormat="1" applyFont="1"/>
    <xf numFmtId="178" fontId="19" fillId="0" borderId="0" xfId="1" applyNumberFormat="1" applyFont="1"/>
    <xf numFmtId="170" fontId="8" fillId="0" borderId="0" xfId="0" applyNumberFormat="1" applyFont="1"/>
    <xf numFmtId="170" fontId="19" fillId="0" borderId="0" xfId="0" applyNumberFormat="1" applyFont="1"/>
    <xf numFmtId="165" fontId="8" fillId="0" borderId="0" xfId="1" applyNumberFormat="1" applyFont="1"/>
    <xf numFmtId="179" fontId="8" fillId="0" borderId="0" xfId="0" applyNumberFormat="1" applyFont="1"/>
    <xf numFmtId="1" fontId="8" fillId="0" borderId="0" xfId="0" applyNumberFormat="1" applyFont="1"/>
    <xf numFmtId="2" fontId="8" fillId="0" borderId="0" xfId="0" applyNumberFormat="1" applyFont="1"/>
    <xf numFmtId="180" fontId="8" fillId="0" borderId="0" xfId="0" applyNumberFormat="1" applyFont="1"/>
    <xf numFmtId="9" fontId="8" fillId="0" borderId="0" xfId="2" applyFont="1"/>
    <xf numFmtId="2" fontId="19" fillId="0" borderId="0" xfId="0" applyNumberFormat="1" applyFont="1"/>
    <xf numFmtId="0" fontId="26" fillId="0" borderId="18" xfId="1" applyNumberFormat="1" applyFont="1" applyBorder="1" applyAlignment="1">
      <alignment horizontal="center"/>
    </xf>
    <xf numFmtId="0" fontId="27" fillId="4" borderId="18" xfId="1" applyNumberFormat="1" applyFont="1" applyFill="1" applyBorder="1" applyAlignment="1">
      <alignment horizontal="center"/>
    </xf>
    <xf numFmtId="0" fontId="26" fillId="0" borderId="17" xfId="0" applyNumberFormat="1" applyFont="1" applyBorder="1" applyAlignment="1">
      <alignment horizontal="centerContinuous"/>
    </xf>
    <xf numFmtId="0" fontId="26" fillId="0" borderId="20" xfId="1" applyNumberFormat="1" applyFont="1" applyBorder="1" applyAlignment="1">
      <alignment horizontal="centerContinuous"/>
    </xf>
    <xf numFmtId="0" fontId="26" fillId="0" borderId="21" xfId="1" applyNumberFormat="1" applyFont="1" applyBorder="1" applyAlignment="1">
      <alignment horizontal="centerContinuous"/>
    </xf>
    <xf numFmtId="0" fontId="7" fillId="0" borderId="17" xfId="0" applyFont="1" applyBorder="1"/>
    <xf numFmtId="166" fontId="7" fillId="0" borderId="22" xfId="1" applyNumberFormat="1" applyFont="1" applyBorder="1"/>
    <xf numFmtId="171" fontId="7" fillId="0" borderId="22" xfId="1" applyNumberFormat="1" applyFont="1" applyBorder="1"/>
    <xf numFmtId="166" fontId="25" fillId="4" borderId="22" xfId="1" applyNumberFormat="1" applyFont="1" applyFill="1" applyBorder="1"/>
    <xf numFmtId="173" fontId="7" fillId="0" borderId="0" xfId="2" applyNumberFormat="1" applyFont="1"/>
    <xf numFmtId="0" fontId="29" fillId="0" borderId="17" xfId="0" applyFont="1" applyBorder="1" applyAlignment="1">
      <alignment horizontal="left" indent="6"/>
    </xf>
    <xf numFmtId="166" fontId="25" fillId="0" borderId="22" xfId="1" applyNumberFormat="1" applyFont="1" applyBorder="1"/>
    <xf numFmtId="171" fontId="25" fillId="0" borderId="22" xfId="1" applyNumberFormat="1" applyFont="1" applyBorder="1"/>
    <xf numFmtId="165" fontId="25" fillId="4" borderId="22" xfId="1" applyNumberFormat="1" applyFont="1" applyFill="1" applyBorder="1"/>
    <xf numFmtId="0" fontId="31" fillId="0" borderId="17" xfId="0" applyFont="1" applyBorder="1" applyAlignment="1">
      <alignment horizontal="left"/>
    </xf>
    <xf numFmtId="165" fontId="25" fillId="0" borderId="22" xfId="1" applyNumberFormat="1" applyFont="1" applyBorder="1"/>
    <xf numFmtId="0" fontId="32" fillId="0" borderId="17" xfId="0" applyFont="1" applyBorder="1" applyAlignment="1">
      <alignment horizontal="center"/>
    </xf>
    <xf numFmtId="166" fontId="7" fillId="0" borderId="17" xfId="1" applyNumberFormat="1" applyFont="1" applyBorder="1"/>
    <xf numFmtId="166" fontId="25" fillId="0" borderId="17" xfId="1" applyNumberFormat="1" applyFont="1" applyBorder="1"/>
    <xf numFmtId="165" fontId="25" fillId="0" borderId="17" xfId="1" applyNumberFormat="1" applyFont="1" applyBorder="1"/>
    <xf numFmtId="165" fontId="25" fillId="4" borderId="17" xfId="1" applyNumberFormat="1" applyFont="1" applyFill="1" applyBorder="1"/>
    <xf numFmtId="0" fontId="7" fillId="0" borderId="0" xfId="0" applyFont="1" applyFill="1" applyBorder="1"/>
    <xf numFmtId="181" fontId="7" fillId="0" borderId="0" xfId="0" applyNumberFormat="1" applyFont="1"/>
    <xf numFmtId="43" fontId="31" fillId="0" borderId="0" xfId="0" applyNumberFormat="1" applyFont="1"/>
    <xf numFmtId="0" fontId="30" fillId="0" borderId="0" xfId="0" applyFont="1"/>
    <xf numFmtId="0" fontId="30" fillId="0" borderId="0" xfId="0" applyFont="1" applyFill="1"/>
    <xf numFmtId="0" fontId="26" fillId="0" borderId="17" xfId="0" applyFont="1" applyBorder="1" applyAlignment="1">
      <alignment horizontal="center" vertical="top" wrapText="1"/>
    </xf>
    <xf numFmtId="0" fontId="7" fillId="0" borderId="0" xfId="0" applyNumberFormat="1" applyFont="1"/>
    <xf numFmtId="0" fontId="26" fillId="0" borderId="17" xfId="0" applyFont="1" applyBorder="1" applyAlignment="1">
      <alignment horizontal="left"/>
    </xf>
    <xf numFmtId="164" fontId="7" fillId="0" borderId="17" xfId="1" applyNumberFormat="1" applyFont="1" applyBorder="1" applyAlignment="1">
      <alignment horizontal="center"/>
    </xf>
    <xf numFmtId="166" fontId="7" fillId="0" borderId="0" xfId="1" applyNumberFormat="1" applyFont="1"/>
    <xf numFmtId="166" fontId="7" fillId="0" borderId="0" xfId="0" applyNumberFormat="1" applyFont="1"/>
    <xf numFmtId="165" fontId="7" fillId="0" borderId="0" xfId="0" applyNumberFormat="1" applyFont="1"/>
    <xf numFmtId="182" fontId="0" fillId="0" borderId="0" xfId="0" applyNumberFormat="1"/>
    <xf numFmtId="0" fontId="26" fillId="0" borderId="17" xfId="0" applyFont="1" applyFill="1" applyBorder="1" applyAlignment="1">
      <alignment horizontal="left"/>
    </xf>
    <xf numFmtId="164" fontId="7" fillId="0" borderId="17" xfId="1" applyNumberFormat="1" applyFont="1" applyFill="1" applyBorder="1" applyAlignment="1">
      <alignment horizontal="center"/>
    </xf>
    <xf numFmtId="164" fontId="31" fillId="0" borderId="17" xfId="1" applyNumberFormat="1" applyFont="1" applyBorder="1" applyAlignment="1">
      <alignment horizontal="center"/>
    </xf>
    <xf numFmtId="182" fontId="7" fillId="0" borderId="0" xfId="0" applyNumberFormat="1" applyFont="1"/>
    <xf numFmtId="164" fontId="31" fillId="0" borderId="17" xfId="1" applyNumberFormat="1" applyFont="1" applyFill="1" applyBorder="1" applyAlignment="1">
      <alignment horizontal="center"/>
    </xf>
    <xf numFmtId="0" fontId="27" fillId="4" borderId="17" xfId="0" applyFont="1" applyFill="1" applyBorder="1" applyAlignment="1">
      <alignment horizontal="left"/>
    </xf>
    <xf numFmtId="164" fontId="25" fillId="4" borderId="17" xfId="1" applyNumberFormat="1" applyFont="1" applyFill="1" applyBorder="1" applyAlignment="1">
      <alignment horizontal="center"/>
    </xf>
    <xf numFmtId="183" fontId="7" fillId="0" borderId="0" xfId="0" applyNumberFormat="1" applyFont="1"/>
    <xf numFmtId="164" fontId="7" fillId="0" borderId="0" xfId="0" applyNumberFormat="1" applyFont="1"/>
    <xf numFmtId="0" fontId="54" fillId="0" borderId="22" xfId="1" applyNumberFormat="1" applyFont="1" applyBorder="1" applyAlignment="1">
      <alignment horizontal="center"/>
    </xf>
    <xf numFmtId="0" fontId="12" fillId="0" borderId="17" xfId="0" applyFont="1" applyBorder="1"/>
    <xf numFmtId="167" fontId="0" fillId="0" borderId="17" xfId="1" applyNumberFormat="1" applyFont="1" applyBorder="1"/>
    <xf numFmtId="0" fontId="11" fillId="5" borderId="17" xfId="0" applyFont="1" applyFill="1" applyBorder="1"/>
    <xf numFmtId="167" fontId="54" fillId="5" borderId="17" xfId="1" applyNumberFormat="1" applyFont="1" applyFill="1" applyBorder="1"/>
    <xf numFmtId="0" fontId="12" fillId="0" borderId="17" xfId="0" applyFont="1" applyBorder="1" applyAlignment="1">
      <alignment horizontal="center"/>
    </xf>
    <xf numFmtId="0" fontId="12" fillId="0" borderId="17" xfId="0" applyFont="1" applyFill="1" applyBorder="1"/>
    <xf numFmtId="167" fontId="0" fillId="0" borderId="17" xfId="1" applyNumberFormat="1" applyFont="1" applyFill="1" applyBorder="1"/>
    <xf numFmtId="167" fontId="54" fillId="5" borderId="17" xfId="1" applyNumberFormat="1" applyFont="1" applyFill="1" applyBorder="1" applyAlignment="1">
      <alignment vertical="center"/>
    </xf>
    <xf numFmtId="167" fontId="0" fillId="0" borderId="17" xfId="1" applyNumberFormat="1" applyFont="1" applyBorder="1" applyAlignment="1">
      <alignment horizontal="center" vertical="center"/>
    </xf>
    <xf numFmtId="0" fontId="11" fillId="5" borderId="17" xfId="0" applyFont="1" applyFill="1" applyBorder="1" applyAlignment="1">
      <alignment wrapText="1"/>
    </xf>
    <xf numFmtId="0" fontId="11" fillId="0" borderId="19" xfId="0" applyFont="1" applyFill="1" applyBorder="1" applyAlignment="1">
      <alignment wrapText="1"/>
    </xf>
    <xf numFmtId="0" fontId="11" fillId="0" borderId="20" xfId="0" applyFont="1" applyFill="1" applyBorder="1" applyAlignment="1">
      <alignment wrapText="1"/>
    </xf>
    <xf numFmtId="0" fontId="11" fillId="0" borderId="21" xfId="0" applyFont="1" applyFill="1" applyBorder="1" applyAlignment="1">
      <alignment wrapText="1"/>
    </xf>
    <xf numFmtId="173" fontId="0" fillId="0" borderId="0" xfId="2" applyNumberFormat="1" applyFont="1"/>
    <xf numFmtId="0" fontId="12" fillId="0" borderId="19" xfId="0" applyFont="1" applyBorder="1"/>
    <xf numFmtId="167" fontId="0" fillId="0" borderId="20" xfId="1" applyNumberFormat="1" applyFont="1" applyBorder="1"/>
    <xf numFmtId="167" fontId="0" fillId="0" borderId="21" xfId="1" applyNumberFormat="1" applyFont="1" applyBorder="1"/>
    <xf numFmtId="167" fontId="56" fillId="0" borderId="21" xfId="1" applyNumberFormat="1" applyFont="1" applyBorder="1" applyAlignment="1">
      <alignment vertical="center"/>
    </xf>
    <xf numFmtId="0" fontId="11" fillId="5" borderId="22" xfId="0" applyFont="1" applyFill="1" applyBorder="1"/>
    <xf numFmtId="0" fontId="57" fillId="0" borderId="0" xfId="0" applyFont="1" applyAlignment="1"/>
    <xf numFmtId="167" fontId="0" fillId="0" borderId="0" xfId="0" applyNumberFormat="1"/>
    <xf numFmtId="166" fontId="0" fillId="0" borderId="0" xfId="1" applyNumberFormat="1" applyFont="1"/>
    <xf numFmtId="166" fontId="2" fillId="0" borderId="18" xfId="1" applyNumberFormat="1" applyFont="1" applyBorder="1" applyAlignment="1">
      <alignment horizontal="center" vertical="top" wrapText="1"/>
    </xf>
    <xf numFmtId="0" fontId="2" fillId="0" borderId="17" xfId="0" applyFont="1" applyFill="1" applyBorder="1" applyAlignment="1">
      <alignment horizontal="center"/>
    </xf>
    <xf numFmtId="0" fontId="2" fillId="0" borderId="17" xfId="0" applyFont="1" applyBorder="1"/>
    <xf numFmtId="166" fontId="2" fillId="0" borderId="17" xfId="1" applyNumberFormat="1" applyFont="1" applyBorder="1"/>
    <xf numFmtId="174" fontId="0" fillId="0" borderId="0" xfId="0" applyNumberFormat="1"/>
    <xf numFmtId="0" fontId="0" fillId="0" borderId="17" xfId="0" applyBorder="1"/>
    <xf numFmtId="166" fontId="1" fillId="0" borderId="17" xfId="1" applyNumberFormat="1" applyFont="1" applyBorder="1"/>
    <xf numFmtId="0" fontId="2" fillId="5" borderId="17" xfId="0" applyFont="1" applyFill="1" applyBorder="1"/>
    <xf numFmtId="166" fontId="2" fillId="5" borderId="17" xfId="1" applyNumberFormat="1" applyFont="1" applyFill="1" applyBorder="1"/>
    <xf numFmtId="0" fontId="25" fillId="0" borderId="0" xfId="0" applyFont="1" applyAlignment="1">
      <alignment horizontal="left" vertical="top" wrapText="1"/>
    </xf>
    <xf numFmtId="173" fontId="25" fillId="0" borderId="0" xfId="2" applyNumberFormat="1" applyFont="1" applyAlignment="1">
      <alignment horizontal="left" vertical="top" wrapText="1"/>
    </xf>
    <xf numFmtId="173" fontId="2" fillId="0" borderId="0" xfId="2" applyNumberFormat="1" applyFont="1"/>
    <xf numFmtId="166" fontId="2" fillId="0" borderId="0" xfId="1" applyNumberFormat="1" applyFont="1" applyAlignment="1"/>
    <xf numFmtId="166" fontId="2" fillId="0" borderId="0" xfId="1" applyNumberFormat="1" applyFont="1" applyAlignment="1">
      <alignment horizontal="center"/>
    </xf>
    <xf numFmtId="9" fontId="0" fillId="0" borderId="0" xfId="2" applyFont="1"/>
    <xf numFmtId="166" fontId="0" fillId="0" borderId="17" xfId="1" applyNumberFormat="1" applyFont="1" applyBorder="1"/>
    <xf numFmtId="166" fontId="2" fillId="0" borderId="21" xfId="1" applyNumberFormat="1" applyFont="1" applyBorder="1"/>
    <xf numFmtId="0" fontId="0" fillId="0" borderId="19" xfId="0" applyBorder="1"/>
    <xf numFmtId="9" fontId="2" fillId="0" borderId="0" xfId="2" applyFont="1"/>
    <xf numFmtId="0" fontId="27" fillId="0" borderId="0" xfId="0" applyFont="1" applyBorder="1" applyAlignment="1">
      <alignment vertical="top"/>
    </xf>
    <xf numFmtId="0" fontId="29" fillId="0" borderId="24" xfId="0" applyFont="1" applyBorder="1" applyAlignment="1">
      <alignment vertical="top"/>
    </xf>
    <xf numFmtId="0" fontId="25" fillId="0" borderId="24" xfId="0" applyFont="1" applyBorder="1" applyAlignment="1">
      <alignment vertical="top"/>
    </xf>
    <xf numFmtId="0" fontId="25" fillId="0" borderId="0" xfId="0" applyFont="1" applyBorder="1" applyAlignment="1">
      <alignment vertical="top"/>
    </xf>
    <xf numFmtId="0" fontId="32" fillId="0" borderId="32" xfId="0" applyFont="1" applyBorder="1" applyAlignment="1">
      <alignment horizontal="center" wrapText="1"/>
    </xf>
    <xf numFmtId="0" fontId="26" fillId="0" borderId="32" xfId="0" applyFont="1" applyBorder="1" applyAlignment="1">
      <alignment horizontal="center" wrapText="1"/>
    </xf>
    <xf numFmtId="0" fontId="32" fillId="0" borderId="24" xfId="0" applyFont="1" applyBorder="1" applyAlignment="1">
      <alignment horizontal="centerContinuous" wrapText="1"/>
    </xf>
    <xf numFmtId="0" fontId="44" fillId="0" borderId="24" xfId="0" applyFont="1" applyBorder="1" applyAlignment="1">
      <alignment horizontal="centerContinuous"/>
    </xf>
    <xf numFmtId="0" fontId="32" fillId="0" borderId="0" xfId="0" applyFont="1" applyBorder="1" applyAlignment="1">
      <alignment horizontal="center" wrapText="1"/>
    </xf>
    <xf numFmtId="0" fontId="32" fillId="0" borderId="0" xfId="0" applyFont="1" applyAlignment="1">
      <alignment horizontal="justify"/>
    </xf>
    <xf numFmtId="165" fontId="7" fillId="0" borderId="0" xfId="1" applyNumberFormat="1" applyFont="1" applyAlignment="1">
      <alignment horizontal="right" wrapText="1"/>
    </xf>
    <xf numFmtId="165" fontId="59" fillId="0" borderId="0" xfId="1" applyNumberFormat="1" applyFont="1" applyAlignment="1">
      <alignment horizontal="right" wrapText="1"/>
    </xf>
    <xf numFmtId="166" fontId="7" fillId="0" borderId="0" xfId="1" applyNumberFormat="1" applyFont="1" applyAlignment="1">
      <alignment horizontal="right" wrapText="1"/>
    </xf>
    <xf numFmtId="166" fontId="59" fillId="0" borderId="0" xfId="1" applyNumberFormat="1" applyFont="1" applyAlignment="1">
      <alignment horizontal="right" wrapText="1"/>
    </xf>
    <xf numFmtId="165" fontId="31" fillId="0" borderId="0" xfId="0" applyNumberFormat="1" applyFont="1" applyBorder="1" applyAlignment="1">
      <alignment horizontal="right" wrapText="1"/>
    </xf>
    <xf numFmtId="165" fontId="59" fillId="0" borderId="0" xfId="0" applyNumberFormat="1" applyFont="1" applyBorder="1" applyAlignment="1">
      <alignment horizontal="right" wrapText="1"/>
    </xf>
    <xf numFmtId="171" fontId="7" fillId="0" borderId="0" xfId="0" applyNumberFormat="1" applyFont="1" applyBorder="1" applyAlignment="1">
      <alignment horizontal="right" wrapText="1"/>
    </xf>
    <xf numFmtId="171" fontId="59" fillId="0" borderId="0" xfId="0" applyNumberFormat="1" applyFont="1" applyBorder="1" applyAlignment="1">
      <alignment horizontal="right" wrapText="1"/>
    </xf>
    <xf numFmtId="0" fontId="32" fillId="0" borderId="24" xfId="0" applyFont="1" applyBorder="1" applyAlignment="1">
      <alignment horizontal="justify"/>
    </xf>
    <xf numFmtId="165" fontId="31" fillId="0" borderId="24" xfId="0" applyNumberFormat="1" applyFont="1" applyBorder="1" applyAlignment="1">
      <alignment horizontal="right" wrapText="1"/>
    </xf>
    <xf numFmtId="165" fontId="59" fillId="0" borderId="24" xfId="0" applyNumberFormat="1" applyFont="1" applyBorder="1" applyAlignment="1">
      <alignment horizontal="right" wrapText="1"/>
    </xf>
    <xf numFmtId="171" fontId="7" fillId="0" borderId="24" xfId="0" applyNumberFormat="1" applyFont="1" applyBorder="1" applyAlignment="1">
      <alignment horizontal="right" wrapText="1"/>
    </xf>
    <xf numFmtId="171" fontId="59" fillId="0" borderId="24" xfId="0" applyNumberFormat="1" applyFont="1" applyBorder="1" applyAlignment="1">
      <alignment horizontal="right" wrapText="1"/>
    </xf>
    <xf numFmtId="165" fontId="32" fillId="0" borderId="24" xfId="0" applyNumberFormat="1" applyFont="1" applyBorder="1" applyAlignment="1">
      <alignment horizontal="right" wrapText="1"/>
    </xf>
    <xf numFmtId="165" fontId="60" fillId="0" borderId="24" xfId="0" applyNumberFormat="1" applyFont="1" applyBorder="1" applyAlignment="1">
      <alignment horizontal="right" wrapText="1"/>
    </xf>
    <xf numFmtId="165" fontId="32" fillId="0" borderId="0" xfId="0" applyNumberFormat="1" applyFont="1" applyBorder="1" applyAlignment="1">
      <alignment horizontal="right" wrapText="1"/>
    </xf>
    <xf numFmtId="178" fontId="7" fillId="0" borderId="0" xfId="1" applyNumberFormat="1" applyFont="1"/>
    <xf numFmtId="0" fontId="32" fillId="0" borderId="32" xfId="0" applyFont="1" applyBorder="1" applyAlignment="1">
      <alignment horizontal="center" vertical="top" wrapText="1"/>
    </xf>
    <xf numFmtId="168" fontId="7" fillId="0" borderId="26" xfId="0" applyNumberFormat="1" applyFont="1" applyBorder="1" applyAlignment="1">
      <alignment horizontal="center" wrapText="1"/>
    </xf>
    <xf numFmtId="168" fontId="7" fillId="0" borderId="0" xfId="0" applyNumberFormat="1" applyFont="1" applyBorder="1" applyAlignment="1">
      <alignment horizontal="center" wrapText="1"/>
    </xf>
    <xf numFmtId="168" fontId="7" fillId="0" borderId="24" xfId="0" applyNumberFormat="1" applyFont="1" applyBorder="1" applyAlignment="1">
      <alignment horizontal="center" wrapText="1"/>
    </xf>
    <xf numFmtId="10" fontId="44" fillId="0" borderId="0" xfId="2" applyNumberFormat="1" applyFont="1"/>
    <xf numFmtId="169" fontId="44" fillId="0" borderId="0" xfId="0" applyNumberFormat="1" applyFont="1"/>
    <xf numFmtId="171" fontId="7" fillId="0" borderId="0" xfId="1" applyNumberFormat="1" applyFont="1" applyAlignment="1">
      <alignment horizontal="right" wrapText="1"/>
    </xf>
    <xf numFmtId="171" fontId="59" fillId="0" borderId="0" xfId="1" applyNumberFormat="1" applyFont="1" applyAlignment="1">
      <alignment horizontal="right" wrapText="1"/>
    </xf>
    <xf numFmtId="165" fontId="7" fillId="0" borderId="24" xfId="1" applyNumberFormat="1" applyFont="1" applyBorder="1" applyAlignment="1">
      <alignment horizontal="right" wrapText="1"/>
    </xf>
    <xf numFmtId="165" fontId="59" fillId="0" borderId="24" xfId="1" applyNumberFormat="1" applyFont="1" applyBorder="1" applyAlignment="1">
      <alignment horizontal="right" wrapText="1"/>
    </xf>
    <xf numFmtId="171" fontId="7" fillId="0" borderId="24" xfId="1" applyNumberFormat="1" applyFont="1" applyBorder="1" applyAlignment="1">
      <alignment horizontal="right" wrapText="1"/>
    </xf>
    <xf numFmtId="171" fontId="59" fillId="0" borderId="24" xfId="1" applyNumberFormat="1" applyFont="1" applyBorder="1" applyAlignment="1">
      <alignment horizontal="right" wrapText="1"/>
    </xf>
    <xf numFmtId="171" fontId="7" fillId="0" borderId="0" xfId="1" applyNumberFormat="1" applyFont="1" applyBorder="1" applyAlignment="1">
      <alignment horizontal="right" wrapText="1"/>
    </xf>
    <xf numFmtId="166" fontId="32" fillId="0" borderId="24" xfId="0" applyNumberFormat="1" applyFont="1" applyBorder="1" applyAlignment="1">
      <alignment horizontal="right" wrapText="1"/>
    </xf>
    <xf numFmtId="166" fontId="60" fillId="0" borderId="24" xfId="0" applyNumberFormat="1" applyFont="1" applyBorder="1" applyAlignment="1">
      <alignment horizontal="right" wrapText="1"/>
    </xf>
    <xf numFmtId="166" fontId="32" fillId="0" borderId="0" xfId="0" applyNumberFormat="1" applyFont="1" applyBorder="1" applyAlignment="1">
      <alignment horizontal="right" wrapText="1"/>
    </xf>
    <xf numFmtId="179" fontId="0" fillId="0" borderId="0" xfId="0" applyNumberFormat="1"/>
    <xf numFmtId="0" fontId="32" fillId="0" borderId="24" xfId="0" applyFont="1" applyBorder="1" applyAlignment="1">
      <alignment horizontal="centerContinuous" vertical="center" wrapText="1"/>
    </xf>
    <xf numFmtId="164" fontId="0" fillId="0" borderId="0" xfId="1" applyNumberFormat="1" applyFont="1"/>
    <xf numFmtId="9" fontId="0" fillId="0" borderId="0" xfId="2" applyNumberFormat="1" applyFont="1"/>
    <xf numFmtId="0" fontId="14" fillId="0" borderId="17" xfId="0" applyFont="1" applyBorder="1" applyAlignment="1">
      <alignment horizontal="center"/>
    </xf>
    <xf numFmtId="0" fontId="15" fillId="5" borderId="17" xfId="0" applyFont="1" applyFill="1" applyBorder="1" applyAlignment="1">
      <alignment horizontal="center"/>
    </xf>
    <xf numFmtId="0" fontId="0" fillId="0" borderId="17" xfId="0" applyFont="1" applyBorder="1"/>
    <xf numFmtId="171" fontId="1" fillId="0" borderId="17" xfId="1" applyNumberFormat="1" applyFont="1" applyBorder="1"/>
    <xf numFmtId="171" fontId="24" fillId="5" borderId="17" xfId="1" applyNumberFormat="1" applyFont="1" applyFill="1" applyBorder="1"/>
    <xf numFmtId="184" fontId="0" fillId="0" borderId="17" xfId="0" applyNumberFormat="1" applyFont="1" applyBorder="1"/>
    <xf numFmtId="184" fontId="24" fillId="5" borderId="17" xfId="0" applyNumberFormat="1" applyFont="1" applyFill="1" applyBorder="1"/>
    <xf numFmtId="0" fontId="0" fillId="0" borderId="17" xfId="0" quotePrefix="1" applyBorder="1" applyAlignment="1">
      <alignment horizontal="left" indent="6"/>
    </xf>
    <xf numFmtId="181" fontId="56" fillId="0" borderId="17" xfId="0" applyNumberFormat="1" applyFont="1" applyBorder="1"/>
    <xf numFmtId="181" fontId="61" fillId="5" borderId="17" xfId="0" applyNumberFormat="1" applyFont="1" applyFill="1" applyBorder="1"/>
    <xf numFmtId="0" fontId="62" fillId="0" borderId="17" xfId="0" quotePrefix="1" applyFont="1" applyBorder="1" applyAlignment="1">
      <alignment horizontal="left" indent="14"/>
    </xf>
    <xf numFmtId="181" fontId="62" fillId="0" borderId="17" xfId="0" applyNumberFormat="1" applyFont="1" applyBorder="1"/>
    <xf numFmtId="181" fontId="62" fillId="5" borderId="17" xfId="0" applyNumberFormat="1" applyFont="1" applyFill="1" applyBorder="1"/>
    <xf numFmtId="0" fontId="0" fillId="0" borderId="18" xfId="0" applyBorder="1"/>
    <xf numFmtId="184" fontId="0" fillId="0" borderId="18" xfId="0" applyNumberFormat="1" applyFont="1" applyBorder="1"/>
    <xf numFmtId="184" fontId="24" fillId="5" borderId="18" xfId="0" applyNumberFormat="1" applyFont="1" applyFill="1" applyBorder="1"/>
    <xf numFmtId="181" fontId="0" fillId="0" borderId="20" xfId="1" applyNumberFormat="1" applyFont="1" applyBorder="1"/>
    <xf numFmtId="184" fontId="0" fillId="0" borderId="20" xfId="0" applyNumberFormat="1" applyFont="1" applyBorder="1"/>
    <xf numFmtId="171" fontId="56" fillId="0" borderId="17" xfId="1" applyNumberFormat="1" applyFont="1" applyBorder="1"/>
    <xf numFmtId="171" fontId="61" fillId="5" borderId="17" xfId="1" applyNumberFormat="1" applyFont="1" applyFill="1" applyBorder="1"/>
    <xf numFmtId="184" fontId="0" fillId="0" borderId="21" xfId="0" applyNumberFormat="1" applyFont="1" applyBorder="1"/>
    <xf numFmtId="184" fontId="24" fillId="0" borderId="21" xfId="0" applyNumberFormat="1" applyFont="1" applyBorder="1"/>
    <xf numFmtId="0" fontId="2" fillId="0" borderId="17" xfId="0" applyFont="1" applyFill="1" applyBorder="1"/>
    <xf numFmtId="171" fontId="63" fillId="0" borderId="17" xfId="1" applyNumberFormat="1" applyFont="1" applyFill="1" applyBorder="1"/>
    <xf numFmtId="173" fontId="30" fillId="0" borderId="0" xfId="2" applyNumberFormat="1" applyFont="1"/>
    <xf numFmtId="181" fontId="0" fillId="0" borderId="0" xfId="1" applyNumberFormat="1" applyFont="1"/>
    <xf numFmtId="178" fontId="0" fillId="0" borderId="0" xfId="1" applyNumberFormat="1" applyFont="1"/>
    <xf numFmtId="20" fontId="0" fillId="0" borderId="0" xfId="0" applyNumberFormat="1"/>
    <xf numFmtId="184" fontId="0" fillId="0" borderId="0" xfId="0" applyNumberFormat="1"/>
    <xf numFmtId="171" fontId="2" fillId="0" borderId="17" xfId="1" applyNumberFormat="1" applyFont="1" applyBorder="1"/>
    <xf numFmtId="185" fontId="0" fillId="0" borderId="0" xfId="0" applyNumberFormat="1"/>
    <xf numFmtId="171" fontId="2" fillId="5" borderId="17" xfId="1" applyNumberFormat="1" applyFont="1" applyFill="1" applyBorder="1"/>
    <xf numFmtId="43" fontId="0" fillId="0" borderId="0" xfId="0" applyNumberFormat="1"/>
    <xf numFmtId="186" fontId="0" fillId="0" borderId="0" xfId="0" applyNumberFormat="1"/>
    <xf numFmtId="168" fontId="0" fillId="0" borderId="0" xfId="0" applyNumberFormat="1"/>
    <xf numFmtId="187" fontId="0" fillId="0" borderId="0" xfId="1" applyNumberFormat="1" applyFont="1"/>
    <xf numFmtId="176" fontId="0" fillId="0" borderId="0" xfId="0" applyNumberFormat="1"/>
    <xf numFmtId="0" fontId="9" fillId="0" borderId="0" xfId="0" applyFont="1" applyAlignment="1">
      <alignment horizontal="left" vertical="top" wrapText="1"/>
    </xf>
    <xf numFmtId="0" fontId="14" fillId="0" borderId="17" xfId="0" applyFont="1" applyBorder="1" applyAlignment="1"/>
    <xf numFmtId="0" fontId="14" fillId="0" borderId="19" xfId="0" applyFont="1" applyBorder="1" applyAlignment="1"/>
    <xf numFmtId="0" fontId="9" fillId="0" borderId="0" xfId="0" applyFont="1" applyAlignment="1">
      <alignment horizontal="left"/>
    </xf>
    <xf numFmtId="0" fontId="23" fillId="0" borderId="0" xfId="0" applyFont="1" applyAlignment="1">
      <alignment horizontal="left" vertical="top" wrapText="1"/>
    </xf>
    <xf numFmtId="0" fontId="26" fillId="0" borderId="18" xfId="0" applyFont="1" applyBorder="1" applyAlignment="1">
      <alignment vertical="center"/>
    </xf>
    <xf numFmtId="0" fontId="26" fillId="0" borderId="22" xfId="0" applyFont="1" applyBorder="1" applyAlignment="1">
      <alignment vertical="center"/>
    </xf>
    <xf numFmtId="0" fontId="8" fillId="0" borderId="23" xfId="0" applyFont="1" applyBorder="1" applyAlignment="1">
      <alignment horizontal="left" vertical="top" wrapText="1"/>
    </xf>
    <xf numFmtId="0" fontId="7" fillId="0" borderId="25" xfId="0" applyFont="1" applyBorder="1" applyAlignment="1">
      <alignment horizontal="center" vertical="top" wrapText="1"/>
    </xf>
    <xf numFmtId="0" fontId="7" fillId="0" borderId="29" xfId="0" applyFont="1" applyBorder="1" applyAlignment="1">
      <alignment horizontal="center" vertical="top" wrapText="1"/>
    </xf>
    <xf numFmtId="0" fontId="7" fillId="0" borderId="24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0" fontId="25" fillId="0" borderId="24" xfId="0" applyFont="1" applyBorder="1" applyAlignment="1">
      <alignment horizontal="left" vertical="top"/>
    </xf>
    <xf numFmtId="0" fontId="7" fillId="0" borderId="13" xfId="0" applyFont="1" applyBorder="1" applyAlignment="1">
      <alignment horizontal="left" vertical="top"/>
    </xf>
    <xf numFmtId="0" fontId="7" fillId="0" borderId="15" xfId="0" applyFont="1" applyBorder="1" applyAlignment="1">
      <alignment horizontal="left" vertical="top"/>
    </xf>
    <xf numFmtId="0" fontId="7" fillId="0" borderId="24" xfId="0" applyFont="1" applyBorder="1" applyAlignment="1">
      <alignment horizontal="center" vertical="top" wrapText="1"/>
    </xf>
    <xf numFmtId="0" fontId="7" fillId="0" borderId="28" xfId="0" applyFont="1" applyBorder="1" applyAlignment="1">
      <alignment horizontal="center" vertical="top" wrapText="1"/>
    </xf>
    <xf numFmtId="0" fontId="32" fillId="0" borderId="17" xfId="0" applyFont="1" applyBorder="1" applyAlignment="1">
      <alignment horizontal="left" vertical="center"/>
    </xf>
    <xf numFmtId="0" fontId="32" fillId="0" borderId="19" xfId="0" applyFont="1" applyBorder="1" applyAlignment="1">
      <alignment horizontal="left" vertical="center"/>
    </xf>
    <xf numFmtId="0" fontId="42" fillId="0" borderId="18" xfId="0" applyFont="1" applyBorder="1" applyAlignment="1">
      <alignment horizontal="left" vertical="center"/>
    </xf>
    <xf numFmtId="0" fontId="42" fillId="0" borderId="22" xfId="0" applyFont="1" applyBorder="1" applyAlignment="1">
      <alignment horizontal="left" vertical="center"/>
    </xf>
    <xf numFmtId="0" fontId="32" fillId="0" borderId="18" xfId="0" applyFont="1" applyBorder="1" applyAlignment="1">
      <alignment horizontal="left" vertical="center"/>
    </xf>
    <xf numFmtId="0" fontId="32" fillId="0" borderId="22" xfId="0" applyFont="1" applyBorder="1" applyAlignment="1">
      <alignment horizontal="left" vertical="center"/>
    </xf>
    <xf numFmtId="0" fontId="26" fillId="0" borderId="18" xfId="0" applyNumberFormat="1" applyFont="1" applyBorder="1" applyAlignment="1">
      <alignment horizontal="center"/>
    </xf>
    <xf numFmtId="0" fontId="26" fillId="0" borderId="22" xfId="0" applyNumberFormat="1" applyFont="1" applyBorder="1" applyAlignment="1">
      <alignment horizontal="center"/>
    </xf>
    <xf numFmtId="0" fontId="26" fillId="0" borderId="18" xfId="0" applyFont="1" applyBorder="1" applyAlignment="1">
      <alignment horizontal="left" vertical="center"/>
    </xf>
    <xf numFmtId="0" fontId="26" fillId="0" borderId="22" xfId="0" applyFont="1" applyBorder="1" applyAlignment="1">
      <alignment horizontal="left" vertical="center"/>
    </xf>
    <xf numFmtId="0" fontId="26" fillId="0" borderId="19" xfId="0" applyFont="1" applyBorder="1" applyAlignment="1">
      <alignment horizontal="center" vertical="top" wrapText="1"/>
    </xf>
    <xf numFmtId="0" fontId="26" fillId="0" borderId="20" xfId="0" applyFont="1" applyBorder="1" applyAlignment="1">
      <alignment horizontal="center" vertical="top" wrapText="1"/>
    </xf>
    <xf numFmtId="0" fontId="26" fillId="0" borderId="21" xfId="0" applyFont="1" applyBorder="1" applyAlignment="1">
      <alignment horizontal="center" vertical="top" wrapText="1"/>
    </xf>
    <xf numFmtId="0" fontId="25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/>
    </xf>
    <xf numFmtId="0" fontId="54" fillId="0" borderId="31" xfId="0" applyFont="1" applyBorder="1" applyAlignment="1">
      <alignment horizontal="left" vertical="center"/>
    </xf>
    <xf numFmtId="0" fontId="54" fillId="0" borderId="22" xfId="0" applyFont="1" applyBorder="1" applyAlignment="1">
      <alignment horizontal="left" vertical="center"/>
    </xf>
    <xf numFmtId="167" fontId="54" fillId="0" borderId="19" xfId="1" applyNumberFormat="1" applyFont="1" applyBorder="1" applyAlignment="1">
      <alignment horizontal="center"/>
    </xf>
    <xf numFmtId="167" fontId="54" fillId="0" borderId="20" xfId="1" applyNumberFormat="1" applyFont="1" applyBorder="1" applyAlignment="1">
      <alignment horizontal="center"/>
    </xf>
    <xf numFmtId="167" fontId="54" fillId="0" borderId="21" xfId="1" applyNumberFormat="1" applyFont="1" applyBorder="1" applyAlignment="1">
      <alignment horizontal="center"/>
    </xf>
    <xf numFmtId="166" fontId="2" fillId="0" borderId="17" xfId="1" applyNumberFormat="1" applyFont="1" applyBorder="1" applyAlignment="1">
      <alignment horizontal="center" wrapText="1"/>
    </xf>
    <xf numFmtId="166" fontId="2" fillId="0" borderId="17" xfId="1" applyNumberFormat="1" applyFont="1" applyBorder="1" applyAlignment="1">
      <alignment horizontal="center"/>
    </xf>
    <xf numFmtId="166" fontId="2" fillId="0" borderId="19" xfId="1" applyNumberFormat="1" applyFont="1" applyBorder="1" applyAlignment="1">
      <alignment horizontal="center"/>
    </xf>
    <xf numFmtId="166" fontId="2" fillId="0" borderId="20" xfId="1" applyNumberFormat="1" applyFont="1" applyBorder="1" applyAlignment="1">
      <alignment horizontal="center"/>
    </xf>
    <xf numFmtId="166" fontId="2" fillId="0" borderId="21" xfId="1" applyNumberFormat="1" applyFont="1" applyBorder="1" applyAlignment="1">
      <alignment horizontal="center"/>
    </xf>
    <xf numFmtId="0" fontId="32" fillId="0" borderId="26" xfId="0" applyFont="1" applyBorder="1" applyAlignment="1">
      <alignment horizontal="justify" vertical="center"/>
    </xf>
    <xf numFmtId="0" fontId="32" fillId="0" borderId="24" xfId="0" applyFont="1" applyBorder="1" applyAlignment="1">
      <alignment horizontal="justify" vertical="center"/>
    </xf>
  </cellXfs>
  <cellStyles count="5">
    <cellStyle name="Collegamento ipertestuale" xfId="3" builtinId="8"/>
    <cellStyle name="Migliaia" xfId="1" builtinId="3"/>
    <cellStyle name="Normale" xfId="0" builtinId="0"/>
    <cellStyle name="Normale 2" xfId="4" xr:uid="{997E3DF6-93DB-4FF7-8247-33CA49069F06}"/>
    <cellStyle name="Percentual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3267949790248"/>
          <c:y val="3.2300805768829856E-2"/>
          <c:w val="0.86215330833808168"/>
          <c:h val="0.66905055590296292"/>
        </c:manualLayout>
      </c:layout>
      <c:lineChart>
        <c:grouping val="standard"/>
        <c:varyColors val="0"/>
        <c:ser>
          <c:idx val="0"/>
          <c:order val="0"/>
          <c:tx>
            <c:strRef>
              <c:f>'23'!$A$18</c:f>
              <c:strCache>
                <c:ptCount val="1"/>
                <c:pt idx="0">
                  <c:v>Rend. elettrico - parco termoelettrico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'23'!$B$18:$Q$18</c:f>
              <c:numCache>
                <c:formatCode>_(* #,##0.000_);_(* \(#,##0.000\);_(* "-"??_);_(@_)</c:formatCode>
                <c:ptCount val="16"/>
                <c:pt idx="0">
                  <c:v>0.40522657794113226</c:v>
                </c:pt>
                <c:pt idx="1">
                  <c:v>0.40886142089847349</c:v>
                </c:pt>
                <c:pt idx="2">
                  <c:v>0.41337339997676525</c:v>
                </c:pt>
                <c:pt idx="3">
                  <c:v>0.41851626860496088</c:v>
                </c:pt>
                <c:pt idx="4">
                  <c:v>0.4156870850139463</c:v>
                </c:pt>
                <c:pt idx="5">
                  <c:v>0.41490172042411977</c:v>
                </c:pt>
                <c:pt idx="6">
                  <c:v>0.4107239473725724</c:v>
                </c:pt>
                <c:pt idx="7">
                  <c:v>0.40823524808456269</c:v>
                </c:pt>
                <c:pt idx="8">
                  <c:v>0.40218383941120422</c:v>
                </c:pt>
                <c:pt idx="9">
                  <c:v>0.39401916607657356</c:v>
                </c:pt>
                <c:pt idx="10">
                  <c:v>0.40806075038851991</c:v>
                </c:pt>
                <c:pt idx="11">
                  <c:v>0.41785736284079716</c:v>
                </c:pt>
                <c:pt idx="12">
                  <c:v>0.4270698490707332</c:v>
                </c:pt>
                <c:pt idx="13">
                  <c:v>0.4224192545259996</c:v>
                </c:pt>
                <c:pt idx="14">
                  <c:v>0.42904642536984372</c:v>
                </c:pt>
                <c:pt idx="15">
                  <c:v>0.42641004827754514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4B-4579-84A3-4E2B1C097336}"/>
            </c:ext>
          </c:extLst>
        </c:ser>
        <c:ser>
          <c:idx val="1"/>
          <c:order val="1"/>
          <c:tx>
            <c:strRef>
              <c:f>'23'!$A$19</c:f>
              <c:strCache>
                <c:ptCount val="1"/>
                <c:pt idx="0">
                  <c:v>Rend. elettrico equivalente - parco termoelettrico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'23'!$B$19:$Q$19</c:f>
              <c:numCache>
                <c:formatCode>_(* #,##0.000_);_(* \(#,##0.000\);_(* "-"??_);_(@_)</c:formatCode>
                <c:ptCount val="16"/>
                <c:pt idx="0">
                  <c:v>0.44817155194595126</c:v>
                </c:pt>
                <c:pt idx="1">
                  <c:v>0.45513482586879572</c:v>
                </c:pt>
                <c:pt idx="2">
                  <c:v>0.45877173322589726</c:v>
                </c:pt>
                <c:pt idx="3">
                  <c:v>0.46456814928805107</c:v>
                </c:pt>
                <c:pt idx="4">
                  <c:v>0.46480118419011973</c:v>
                </c:pt>
                <c:pt idx="5">
                  <c:v>0.46802155810224344</c:v>
                </c:pt>
                <c:pt idx="6">
                  <c:v>0.46809670049986263</c:v>
                </c:pt>
                <c:pt idx="7">
                  <c:v>0.4626055500542226</c:v>
                </c:pt>
                <c:pt idx="8">
                  <c:v>0.46828731846537736</c:v>
                </c:pt>
                <c:pt idx="9">
                  <c:v>0.45921790278295999</c:v>
                </c:pt>
                <c:pt idx="10">
                  <c:v>0.47610278254983895</c:v>
                </c:pt>
                <c:pt idx="11">
                  <c:v>0.48844437615333791</c:v>
                </c:pt>
                <c:pt idx="12">
                  <c:v>0.49686720807138585</c:v>
                </c:pt>
                <c:pt idx="13">
                  <c:v>0.49549478804079794</c:v>
                </c:pt>
                <c:pt idx="14">
                  <c:v>0.5041769930566431</c:v>
                </c:pt>
                <c:pt idx="15">
                  <c:v>0.50595417936686515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4B-4579-84A3-4E2B1C097336}"/>
            </c:ext>
          </c:extLst>
        </c:ser>
        <c:ser>
          <c:idx val="3"/>
          <c:order val="2"/>
          <c:tx>
            <c:strRef>
              <c:f>'23'!$A$14</c:f>
              <c:strCache>
                <c:ptCount val="1"/>
                <c:pt idx="0">
                  <c:v>Rend. elettrico equivalente - centrali cogenerative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'23'!$B$14:$Q$14</c:f>
              <c:numCache>
                <c:formatCode>_(* #,##0.000_);_(* \(#,##0.000\);_(* "-"??_);_(@_)</c:formatCode>
                <c:ptCount val="16"/>
                <c:pt idx="0">
                  <c:v>0.50484428202565024</c:v>
                </c:pt>
                <c:pt idx="1">
                  <c:v>0.51395411109323685</c:v>
                </c:pt>
                <c:pt idx="2">
                  <c:v>0.50638705998762401</c:v>
                </c:pt>
                <c:pt idx="3">
                  <c:v>0.51580397592020721</c:v>
                </c:pt>
                <c:pt idx="4">
                  <c:v>0.52238470708322327</c:v>
                </c:pt>
                <c:pt idx="5">
                  <c:v>0.51591353404321327</c:v>
                </c:pt>
                <c:pt idx="6">
                  <c:v>0.52333854404077007</c:v>
                </c:pt>
                <c:pt idx="7">
                  <c:v>0.51673391097294807</c:v>
                </c:pt>
                <c:pt idx="8">
                  <c:v>0.55082974238243787</c:v>
                </c:pt>
                <c:pt idx="9">
                  <c:v>0.53807586223966541</c:v>
                </c:pt>
                <c:pt idx="10">
                  <c:v>0.55369065195613132</c:v>
                </c:pt>
                <c:pt idx="11">
                  <c:v>0.55607258291853134</c:v>
                </c:pt>
                <c:pt idx="12">
                  <c:v>0.55643511804230039</c:v>
                </c:pt>
                <c:pt idx="13">
                  <c:v>0.55320571184897482</c:v>
                </c:pt>
                <c:pt idx="14">
                  <c:v>0.5532658205592963</c:v>
                </c:pt>
                <c:pt idx="15">
                  <c:v>0.55364481760604289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4B-4579-84A3-4E2B1C097336}"/>
            </c:ext>
          </c:extLst>
        </c:ser>
        <c:ser>
          <c:idx val="5"/>
          <c:order val="3"/>
          <c:tx>
            <c:strRef>
              <c:f>'23'!$A$13</c:f>
              <c:strCache>
                <c:ptCount val="1"/>
                <c:pt idx="0">
                  <c:v>Rend. elettrico - centrali cogenerative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'23'!$B$13:$Q$13</c:f>
              <c:numCache>
                <c:formatCode>_(* #,##0.000_);_(* \(#,##0.000\);_(* "-"??_);_(@_)</c:formatCode>
                <c:ptCount val="16"/>
                <c:pt idx="0">
                  <c:v>0.38288284854491461</c:v>
                </c:pt>
                <c:pt idx="1">
                  <c:v>0.38691379399241171</c:v>
                </c:pt>
                <c:pt idx="2">
                  <c:v>0.39009239020376812</c:v>
                </c:pt>
                <c:pt idx="3">
                  <c:v>0.39401147817256377</c:v>
                </c:pt>
                <c:pt idx="4">
                  <c:v>0.40219371853925423</c:v>
                </c:pt>
                <c:pt idx="5">
                  <c:v>0.39937508483334744</c:v>
                </c:pt>
                <c:pt idx="6">
                  <c:v>0.3875628078420838</c:v>
                </c:pt>
                <c:pt idx="7">
                  <c:v>0.3915064590346492</c:v>
                </c:pt>
                <c:pt idx="8">
                  <c:v>0.39146488338840868</c:v>
                </c:pt>
                <c:pt idx="9">
                  <c:v>0.38444109994724096</c:v>
                </c:pt>
                <c:pt idx="10">
                  <c:v>0.39912866230453847</c:v>
                </c:pt>
                <c:pt idx="11">
                  <c:v>0.40783234811130548</c:v>
                </c:pt>
                <c:pt idx="12">
                  <c:v>0.41307596542550395</c:v>
                </c:pt>
                <c:pt idx="13">
                  <c:v>0.40866882199393367</c:v>
                </c:pt>
                <c:pt idx="14">
                  <c:v>0.40997918276087014</c:v>
                </c:pt>
                <c:pt idx="15">
                  <c:v>0.40488581567239196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4B-4579-84A3-4E2B1C097336}"/>
            </c:ext>
          </c:extLst>
        </c:ser>
        <c:ser>
          <c:idx val="2"/>
          <c:order val="4"/>
          <c:tx>
            <c:strRef>
              <c:f>'23'!$A$15</c:f>
              <c:strCache>
                <c:ptCount val="1"/>
                <c:pt idx="0">
                  <c:v>Rend. totale - centrali cogenerative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'23'!$B$15:$Q$15</c:f>
              <c:numCache>
                <c:formatCode>_(* #,##0.000_);_(* \(#,##0.000\);_(* "-"??_);_(@_)</c:formatCode>
                <c:ptCount val="16"/>
                <c:pt idx="0">
                  <c:v>0.60033751702532845</c:v>
                </c:pt>
                <c:pt idx="1">
                  <c:v>0.60779917300489494</c:v>
                </c:pt>
                <c:pt idx="2">
                  <c:v>0.59584900640914251</c:v>
                </c:pt>
                <c:pt idx="3">
                  <c:v>0.60495824970313383</c:v>
                </c:pt>
                <c:pt idx="4">
                  <c:v>0.60332290695877699</c:v>
                </c:pt>
                <c:pt idx="5">
                  <c:v>0.60091834773573316</c:v>
                </c:pt>
                <c:pt idx="6">
                  <c:v>0.6164720435478882</c:v>
                </c:pt>
                <c:pt idx="7">
                  <c:v>0.61069922567041512</c:v>
                </c:pt>
                <c:pt idx="8">
                  <c:v>0.64486206369959664</c:v>
                </c:pt>
                <c:pt idx="9">
                  <c:v>0.63833565748060017</c:v>
                </c:pt>
                <c:pt idx="10">
                  <c:v>0.64587147130799072</c:v>
                </c:pt>
                <c:pt idx="11">
                  <c:v>0.64465569386707389</c:v>
                </c:pt>
                <c:pt idx="12">
                  <c:v>0.64217747084124921</c:v>
                </c:pt>
                <c:pt idx="13">
                  <c:v>0.64089490823354733</c:v>
                </c:pt>
                <c:pt idx="14">
                  <c:v>0.6402543020058814</c:v>
                </c:pt>
                <c:pt idx="15">
                  <c:v>0.64389301724855397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E4B-4579-84A3-4E2B1C097336}"/>
            </c:ext>
          </c:extLst>
        </c:ser>
        <c:ser>
          <c:idx val="4"/>
          <c:order val="5"/>
          <c:tx>
            <c:strRef>
              <c:f>'23'!$A$16</c:f>
              <c:strCache>
                <c:ptCount val="1"/>
                <c:pt idx="0">
                  <c:v>Rend. elettrico - centrali non cogenerative</c:v>
                </c:pt>
              </c:strCache>
            </c:strRef>
          </c:tx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'23'!$B$16:$Q$16</c:f>
              <c:numCache>
                <c:formatCode>_(* #,##0.000_);_(* \(#,##0.000\);_(* "-"??_);_(@_)</c:formatCode>
                <c:ptCount val="16"/>
                <c:pt idx="0">
                  <c:v>0.4199199116734747</c:v>
                </c:pt>
                <c:pt idx="1">
                  <c:v>0.4241959683566775</c:v>
                </c:pt>
                <c:pt idx="2">
                  <c:v>0.43100011421503026</c:v>
                </c:pt>
                <c:pt idx="3">
                  <c:v>0.43624821301825734</c:v>
                </c:pt>
                <c:pt idx="4">
                  <c:v>0.42714616386437421</c:v>
                </c:pt>
                <c:pt idx="5">
                  <c:v>0.4305831284485328</c:v>
                </c:pt>
                <c:pt idx="6">
                  <c:v>0.43143262812794042</c:v>
                </c:pt>
                <c:pt idx="7">
                  <c:v>0.42398679874703415</c:v>
                </c:pt>
                <c:pt idx="8">
                  <c:v>0.41239579273812249</c:v>
                </c:pt>
                <c:pt idx="9">
                  <c:v>0.40349377187188434</c:v>
                </c:pt>
                <c:pt idx="10">
                  <c:v>0.41743171657777883</c:v>
                </c:pt>
                <c:pt idx="11">
                  <c:v>0.42972554861628376</c:v>
                </c:pt>
                <c:pt idx="12">
                  <c:v>0.44384798946107612</c:v>
                </c:pt>
                <c:pt idx="13">
                  <c:v>0.44023234484867019</c:v>
                </c:pt>
                <c:pt idx="14">
                  <c:v>0.45488426291248996</c:v>
                </c:pt>
                <c:pt idx="15">
                  <c:v>0.45676586081983572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4B-4579-84A3-4E2B1C097336}"/>
            </c:ext>
          </c:extLst>
        </c:ser>
        <c:ser>
          <c:idx val="6"/>
          <c:order val="6"/>
          <c:tx>
            <c:strRef>
              <c:f>'23'!$A$20</c:f>
              <c:strCache>
                <c:ptCount val="1"/>
                <c:pt idx="0">
                  <c:v>Rend. totale - parco termoelettrico</c:v>
                </c:pt>
              </c:strCache>
            </c:strRef>
          </c:tx>
          <c:spPr>
            <a:ln w="50800"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'23'!$B$3:$Q$3</c:f>
              <c:numCache>
                <c:formatCode>General</c:formatCode>
                <c:ptCount val="16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</c:numCache>
            </c:numRef>
          </c:cat>
          <c:val>
            <c:numRef>
              <c:f>'23'!$B$20:$Q$20</c:f>
              <c:numCache>
                <c:formatCode>_(* #,##0.000_);_(* \(#,##0.000\);_(* "-"??_);_(@_)</c:formatCode>
                <c:ptCount val="16"/>
                <c:pt idx="0">
                  <c:v>0.49147908267801832</c:v>
                </c:pt>
                <c:pt idx="1">
                  <c:v>0.49971481045940258</c:v>
                </c:pt>
                <c:pt idx="2">
                  <c:v>0.50203179308330914</c:v>
                </c:pt>
                <c:pt idx="3">
                  <c:v>0.5070757308525613</c:v>
                </c:pt>
                <c:pt idx="4">
                  <c:v>0.50805743846226104</c:v>
                </c:pt>
                <c:pt idx="5">
                  <c:v>0.51616846591372889</c:v>
                </c:pt>
                <c:pt idx="6">
                  <c:v>0.5188658439000261</c:v>
                </c:pt>
                <c:pt idx="7">
                  <c:v>0.5145380089290601</c:v>
                </c:pt>
                <c:pt idx="8">
                  <c:v>0.52581800940165802</c:v>
                </c:pt>
                <c:pt idx="9">
                  <c:v>0.52026811729338884</c:v>
                </c:pt>
                <c:pt idx="10">
                  <c:v>0.53438465829972104</c:v>
                </c:pt>
                <c:pt idx="11">
                  <c:v>0.54623801978324193</c:v>
                </c:pt>
                <c:pt idx="12">
                  <c:v>0.55198516881248261</c:v>
                </c:pt>
                <c:pt idx="13">
                  <c:v>0.55350391010942068</c:v>
                </c:pt>
                <c:pt idx="14">
                  <c:v>0.56154426943179492</c:v>
                </c:pt>
                <c:pt idx="15">
                  <c:v>0.56625794032697985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E4B-4579-84A3-4E2B1C09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6884864"/>
        <c:axId val="146916096"/>
      </c:lineChart>
      <c:catAx>
        <c:axId val="1468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1400" b="1"/>
            </a:pPr>
            <a:endParaRPr lang="en-US"/>
          </a:p>
        </c:txPr>
        <c:crossAx val="146916096"/>
        <c:crosses val="autoZero"/>
        <c:auto val="1"/>
        <c:lblAlgn val="ctr"/>
        <c:lblOffset val="100"/>
        <c:noMultiLvlLbl val="0"/>
      </c:catAx>
      <c:valAx>
        <c:axId val="146916096"/>
        <c:scaling>
          <c:orientation val="minMax"/>
          <c:max val="0.65000000000000124"/>
          <c:min val="0.3500000000000003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  <a:prstDash val="dash"/>
            </a:ln>
          </c:spPr>
        </c:majorGridlines>
        <c:numFmt formatCode="#,##0.0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1468848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4.3547873178796321E-3"/>
          <c:y val="0.82487282912720872"/>
          <c:w val="0.99176808560578655"/>
          <c:h val="0.16416974155106381"/>
        </c:manualLayout>
      </c:layout>
      <c:overlay val="0"/>
      <c:txPr>
        <a:bodyPr/>
        <a:lstStyle/>
        <a:p>
          <a:pPr>
            <a:defRPr sz="1400"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33" l="0.70000000000000062" r="0.70000000000000062" t="0.75000000000001033" header="0.30000000000000032" footer="0.30000000000000032"/>
    <c:pageSetup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</xdr:rowOff>
    </xdr:from>
    <xdr:to>
      <xdr:col>0</xdr:col>
      <xdr:colOff>7840980</xdr:colOff>
      <xdr:row>13</xdr:row>
      <xdr:rowOff>161925</xdr:rowOff>
    </xdr:to>
    <xdr:sp macro="" textlink="">
      <xdr:nvSpPr>
        <xdr:cNvPr id="2" name="CasellaDiTesto 1">
          <a:extLst>
            <a:ext uri="{FF2B5EF4-FFF2-40B4-BE49-F238E27FC236}">
              <a16:creationId xmlns:a16="http://schemas.microsoft.com/office/drawing/2014/main" id="{07F4C9A2-71CB-4618-AED2-02D5980BB0D7}"/>
            </a:ext>
          </a:extLst>
        </xdr:cNvPr>
        <xdr:cNvSpPr txBox="1"/>
      </xdr:nvSpPr>
      <xdr:spPr>
        <a:xfrm>
          <a:off x="0" y="3"/>
          <a:ext cx="7840980" cy="25393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it-IT" sz="1600" b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 emissione per la produzione e il consumo</a:t>
          </a:r>
          <a:r>
            <a:rPr lang="it-IT" sz="16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di energia elettrica in Italia (aggiornamento al 2020 e stime preliminari per il 2021)</a:t>
          </a:r>
          <a:endParaRPr lang="it-IT" sz="16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Fattori di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emissione dei combustibili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elaborati da 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ISPRA.</a:t>
          </a:r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TERNA S.p.A. è la fonte dei dati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di produzione elettrica, produzione di calore e consumi energetici delle centrali. </a:t>
          </a: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Le stime per il 2021 sono elaborate da ISPRA su base dati TERNA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(</a:t>
          </a:r>
          <a:r>
            <a:rPr lang="it-IT" sz="1200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Rapporto mensile sul sistema elettrico, </a:t>
          </a:r>
          <a:r>
            <a:rPr lang="it-IT" sz="1200" b="1" baseline="0">
              <a:solidFill>
                <a:sysClr val="windowText" lastClr="000000"/>
              </a:solidFill>
              <a:latin typeface="Times New Roman" pitchFamily="18" charset="0"/>
              <a:ea typeface="+mn-ea"/>
              <a:cs typeface="Times New Roman" pitchFamily="18" charset="0"/>
            </a:rPr>
            <a:t>dicembre 2021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), SNAM per distribuzione del gas naturale alle centrali termoelettriche, MSE per il carbone (</a:t>
          </a:r>
          <a:r>
            <a:rPr lang="it-IT" sz="12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aggiornato a ottobre 2021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 e prodotti petroliferi (</a:t>
          </a:r>
          <a:r>
            <a:rPr lang="it-IT" sz="12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aggiornato a novembre 2021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). </a:t>
          </a:r>
        </a:p>
        <a:p>
          <a:r>
            <a:rPr lang="it-IT" sz="1200" b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NB - Le stime preliminari sono caratterizzate da notevole incertezza e saranno riviste con i dati al consuntivo.</a:t>
          </a:r>
          <a:endParaRPr lang="it-IT" sz="1200" b="1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r>
            <a:rPr lang="it-IT" sz="120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Note metodologiche e analisi dei dati</a:t>
          </a:r>
          <a:r>
            <a:rPr lang="it-IT" sz="120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sono disponibili nel rapporto ISPRA: </a:t>
          </a:r>
        </a:p>
        <a:p>
          <a:r>
            <a:rPr lang="it-IT" sz="12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Indicatori</a:t>
          </a:r>
          <a:r>
            <a:rPr lang="it-IT" sz="1200" i="1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</a:t>
          </a:r>
          <a:r>
            <a:rPr lang="it-IT" sz="1200" i="1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di efficienza e decarbonizzazione del sistema energetico nazionale e del settore elettrico.</a:t>
          </a:r>
          <a:r>
            <a:rPr lang="it-IT" sz="1200" i="0" baseline="0">
              <a:solidFill>
                <a:schemeClr val="dk1"/>
              </a:solidFill>
              <a:latin typeface="Times New Roman" pitchFamily="18" charset="0"/>
              <a:ea typeface="+mn-ea"/>
              <a:cs typeface="Times New Roman" pitchFamily="18" charset="0"/>
            </a:rPr>
            <a:t> n. 343/2021.</a:t>
          </a:r>
          <a:endParaRPr lang="it-IT" sz="1200" i="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  <a:p>
          <a:endParaRPr lang="it-IT" sz="1200">
            <a:solidFill>
              <a:schemeClr val="dk1"/>
            </a:solidFill>
            <a:latin typeface="Times New Roman" pitchFamily="18" charset="0"/>
            <a:ea typeface="+mn-ea"/>
            <a:cs typeface="Times New Roman" pitchFamily="18" charset="0"/>
          </a:endParaRPr>
        </a:p>
      </xdr:txBody>
    </xdr: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0.04936</cdr:y>
    </cdr:from>
    <cdr:to>
      <cdr:x>0.03644</cdr:x>
      <cdr:y>0.66041</cdr:y>
    </cdr:to>
    <cdr:sp macro="" textlink="">
      <cdr:nvSpPr>
        <cdr:cNvPr id="2" name="CasellaDiTesto 1"/>
        <cdr:cNvSpPr txBox="1"/>
      </cdr:nvSpPr>
      <cdr:spPr>
        <a:xfrm xmlns:a="http://schemas.openxmlformats.org/drawingml/2006/main" rot="16200000">
          <a:off x="-936812" y="1108423"/>
          <a:ext cx="2124636" cy="2510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it-IT" sz="1800" b="1"/>
            <a:t>Rendimenti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9525</xdr:rowOff>
    </xdr:from>
    <xdr:to>
      <xdr:col>9</xdr:col>
      <xdr:colOff>378460</xdr:colOff>
      <xdr:row>22</xdr:row>
      <xdr:rowOff>60135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20BC64DE-E21C-4125-BAD7-E3EFED93F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73405"/>
          <a:ext cx="5864860" cy="35253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10</xdr:col>
      <xdr:colOff>480061</xdr:colOff>
      <xdr:row>21</xdr:row>
      <xdr:rowOff>176926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DCD4398E-7CAC-46D0-8DC9-7C422430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198120"/>
          <a:ext cx="6576060" cy="383452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49353</xdr:colOff>
      <xdr:row>22</xdr:row>
      <xdr:rowOff>181718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90A85F1D-99EF-4F50-B276-6686B8DD1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6754953" cy="40221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-1</xdr:rowOff>
    </xdr:from>
    <xdr:to>
      <xdr:col>17</xdr:col>
      <xdr:colOff>229322</xdr:colOff>
      <xdr:row>36</xdr:row>
      <xdr:rowOff>35858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6C2615F7-98C6-4727-803D-F59E533BF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19"/>
          <a:ext cx="10592522" cy="64366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76200</xdr:rowOff>
    </xdr:from>
    <xdr:to>
      <xdr:col>9</xdr:col>
      <xdr:colOff>274819</xdr:colOff>
      <xdr:row>21</xdr:row>
      <xdr:rowOff>114617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F274B59-5770-44AB-9C30-DF4A65B16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57200"/>
          <a:ext cx="5761219" cy="351313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381000</xdr:colOff>
      <xdr:row>52</xdr:row>
      <xdr:rowOff>93368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E2EC5151-671D-4AE6-842C-451CAF584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8120"/>
          <a:ext cx="10134600" cy="942024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57150</xdr:rowOff>
    </xdr:from>
    <xdr:to>
      <xdr:col>10</xdr:col>
      <xdr:colOff>0</xdr:colOff>
      <xdr:row>24</xdr:row>
      <xdr:rowOff>26932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942F45A-D155-4C5B-88AB-6E52DADB7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5270"/>
          <a:ext cx="6096000" cy="417602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21</xdr:row>
      <xdr:rowOff>1</xdr:rowOff>
    </xdr:from>
    <xdr:to>
      <xdr:col>8</xdr:col>
      <xdr:colOff>358588</xdr:colOff>
      <xdr:row>46</xdr:row>
      <xdr:rowOff>56030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C9C3A33E-C7F2-4A19-A062-AFA6C66DE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D03_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D03_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Serie%20bilancio%20eurostat_Calcolo%20F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attori%20emissione%20produzione%20e%20consumo%20elettricit&#224;_2021-Completo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Stime%20emissioni%20da%20settore%20elettric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S"/>
      <sheetName val="D03_020 (pet sensu Eurostat)"/>
      <sheetName val="Riepilogo"/>
      <sheetName val="Schema"/>
      <sheetName val="dec_SDA "/>
      <sheetName val="dec_SDA (2)"/>
      <sheetName val="Dec_IDA"/>
      <sheetName val="PIL_Elettr"/>
      <sheetName val="COMB"/>
    </sheetNames>
    <sheetDataSet>
      <sheetData sheetId="0"/>
      <sheetData sheetId="1">
        <row r="3">
          <cell r="B3">
            <v>35079</v>
          </cell>
          <cell r="C3">
            <v>45606.5</v>
          </cell>
          <cell r="D3">
            <v>45786</v>
          </cell>
          <cell r="E3">
            <v>44482</v>
          </cell>
          <cell r="F3">
            <v>47731.1</v>
          </cell>
          <cell r="G3">
            <v>41905.800000000003</v>
          </cell>
          <cell r="H3">
            <v>47070.6</v>
          </cell>
          <cell r="I3">
            <v>46548.800000000003</v>
          </cell>
          <cell r="J3">
            <v>47358.600000000006</v>
          </cell>
          <cell r="K3">
            <v>51770</v>
          </cell>
          <cell r="L3">
            <v>50900</v>
          </cell>
          <cell r="M3">
            <v>53925.4</v>
          </cell>
          <cell r="N3">
            <v>47262.3</v>
          </cell>
          <cell r="O3">
            <v>44276</v>
          </cell>
          <cell r="P3">
            <v>49907.799999999996</v>
          </cell>
          <cell r="Q3">
            <v>42926.7</v>
          </cell>
          <cell r="R3">
            <v>43425.4</v>
          </cell>
          <cell r="S3">
            <v>38481.199999999997</v>
          </cell>
          <cell r="T3">
            <v>47227</v>
          </cell>
          <cell r="U3">
            <v>53442.5</v>
          </cell>
          <cell r="V3">
            <v>54406.78</v>
          </cell>
          <cell r="W3">
            <v>47756.66</v>
          </cell>
          <cell r="X3">
            <v>43853.899999999994</v>
          </cell>
          <cell r="Y3">
            <v>54671.4</v>
          </cell>
          <cell r="Z3">
            <v>60256.4</v>
          </cell>
          <cell r="AA3">
            <v>46969.4</v>
          </cell>
          <cell r="AB3">
            <v>44257</v>
          </cell>
          <cell r="AC3">
            <v>38024.699999999997</v>
          </cell>
          <cell r="AD3">
            <v>50502.84</v>
          </cell>
          <cell r="AE3">
            <v>48153.5</v>
          </cell>
          <cell r="AF3">
            <v>49495.25532772005</v>
          </cell>
          <cell r="AG3">
            <v>46875.472288186967</v>
          </cell>
        </row>
        <row r="4">
          <cell r="B4">
            <v>178293</v>
          </cell>
          <cell r="C4">
            <v>173020</v>
          </cell>
          <cell r="D4">
            <v>176998</v>
          </cell>
          <cell r="E4">
            <v>174638</v>
          </cell>
          <cell r="F4">
            <v>180647</v>
          </cell>
          <cell r="G4">
            <v>196124</v>
          </cell>
          <cell r="H4">
            <v>193552</v>
          </cell>
          <cell r="I4">
            <v>200883</v>
          </cell>
          <cell r="J4">
            <v>207974</v>
          </cell>
          <cell r="K4">
            <v>209067</v>
          </cell>
          <cell r="L4">
            <v>220456</v>
          </cell>
          <cell r="M4">
            <v>219379</v>
          </cell>
          <cell r="N4">
            <v>231927</v>
          </cell>
          <cell r="O4">
            <v>242785</v>
          </cell>
          <cell r="P4">
            <v>246127.59999999998</v>
          </cell>
          <cell r="Q4">
            <v>253072.30000000002</v>
          </cell>
          <cell r="R4">
            <v>262164.40000000002</v>
          </cell>
          <cell r="S4">
            <v>265764.10000000003</v>
          </cell>
          <cell r="T4">
            <v>261328.00000000003</v>
          </cell>
          <cell r="U4">
            <v>226638.90000000002</v>
          </cell>
          <cell r="V4">
            <v>231247.8</v>
          </cell>
          <cell r="W4">
            <v>228517.4</v>
          </cell>
          <cell r="X4">
            <v>217561.8</v>
          </cell>
          <cell r="Y4">
            <v>192987.7</v>
          </cell>
          <cell r="Z4">
            <v>176170.80000000002</v>
          </cell>
          <cell r="AA4">
            <v>192053.2</v>
          </cell>
          <cell r="AB4">
            <v>199430</v>
          </cell>
          <cell r="AC4">
            <v>209484.49300000002</v>
          </cell>
          <cell r="AD4">
            <v>192730.02018432002</v>
          </cell>
          <cell r="AE4">
            <v>195733.92998637</v>
          </cell>
          <cell r="AF4">
            <v>181306.58567227997</v>
          </cell>
          <cell r="AG4">
            <v>185735.531976275</v>
          </cell>
        </row>
        <row r="5">
          <cell r="B5">
            <v>32046.999999999996</v>
          </cell>
          <cell r="C5">
            <v>28507</v>
          </cell>
          <cell r="D5">
            <v>21354</v>
          </cell>
          <cell r="E5">
            <v>16659</v>
          </cell>
          <cell r="F5">
            <v>19856</v>
          </cell>
          <cell r="G5">
            <v>24122</v>
          </cell>
          <cell r="H5">
            <v>22080</v>
          </cell>
          <cell r="I5">
            <v>20518</v>
          </cell>
          <cell r="J5">
            <v>23311</v>
          </cell>
          <cell r="K5">
            <v>23812</v>
          </cell>
          <cell r="L5">
            <v>26272</v>
          </cell>
          <cell r="M5">
            <v>31730</v>
          </cell>
          <cell r="N5">
            <v>35447</v>
          </cell>
          <cell r="O5">
            <v>38813</v>
          </cell>
          <cell r="P5">
            <v>45518</v>
          </cell>
          <cell r="Q5">
            <v>43606.3</v>
          </cell>
          <cell r="R5">
            <v>44207.4</v>
          </cell>
          <cell r="S5">
            <v>44112.200000000004</v>
          </cell>
          <cell r="T5">
            <v>43073.8</v>
          </cell>
          <cell r="U5">
            <v>39745.200000000004</v>
          </cell>
          <cell r="V5">
            <v>39734.000000000007</v>
          </cell>
          <cell r="W5">
            <v>44726</v>
          </cell>
          <cell r="X5">
            <v>49141.4</v>
          </cell>
          <cell r="Y5">
            <v>45104.4</v>
          </cell>
          <cell r="Z5">
            <v>43454.700000000004</v>
          </cell>
          <cell r="AA5">
            <v>43201.3</v>
          </cell>
          <cell r="AB5">
            <v>35607.699999999997</v>
          </cell>
          <cell r="AC5">
            <v>32627.426142120003</v>
          </cell>
          <cell r="AD5">
            <v>28469.8677001</v>
          </cell>
          <cell r="AE5">
            <v>18839.448967460001</v>
          </cell>
          <cell r="AF5">
            <v>13379.48689138</v>
          </cell>
          <cell r="AG5">
            <v>13226.856090426365</v>
          </cell>
        </row>
        <row r="6">
          <cell r="B6">
            <v>39709</v>
          </cell>
          <cell r="C6">
            <v>36342</v>
          </cell>
          <cell r="D6">
            <v>35476</v>
          </cell>
          <cell r="E6">
            <v>39963</v>
          </cell>
          <cell r="F6">
            <v>40804</v>
          </cell>
          <cell r="G6">
            <v>46998</v>
          </cell>
          <cell r="H6">
            <v>50191</v>
          </cell>
          <cell r="I6">
            <v>61293</v>
          </cell>
          <cell r="J6">
            <v>70883</v>
          </cell>
          <cell r="K6">
            <v>86983</v>
          </cell>
          <cell r="L6">
            <v>101360</v>
          </cell>
          <cell r="M6">
            <v>104187.5</v>
          </cell>
          <cell r="N6">
            <v>99413.8</v>
          </cell>
          <cell r="O6">
            <v>117301</v>
          </cell>
          <cell r="P6">
            <v>129772.09999999999</v>
          </cell>
          <cell r="Q6">
            <v>149258.6</v>
          </cell>
          <cell r="R6">
            <v>158078.79999999999</v>
          </cell>
          <cell r="S6">
            <v>172645.9</v>
          </cell>
          <cell r="T6">
            <v>172697.2</v>
          </cell>
          <cell r="U6">
            <v>147270.1</v>
          </cell>
          <cell r="V6">
            <v>152736.9</v>
          </cell>
          <cell r="W6">
            <v>144548</v>
          </cell>
          <cell r="X6">
            <v>129058.09999999999</v>
          </cell>
          <cell r="Y6">
            <v>108875.6</v>
          </cell>
          <cell r="Z6">
            <v>93637.3</v>
          </cell>
          <cell r="AA6">
            <v>110860.1</v>
          </cell>
          <cell r="AB6">
            <v>126148.1</v>
          </cell>
          <cell r="AC6">
            <v>140332.88427196001</v>
          </cell>
          <cell r="AD6">
            <v>128487.55475789</v>
          </cell>
          <cell r="AE6">
            <v>141687.00212828</v>
          </cell>
          <cell r="AF6">
            <v>133682.78357062998</v>
          </cell>
          <cell r="AG6">
            <v>140264.92588390384</v>
          </cell>
        </row>
        <row r="7">
          <cell r="B7">
            <v>3715</v>
          </cell>
          <cell r="C7">
            <v>3666</v>
          </cell>
          <cell r="D7">
            <v>3651</v>
          </cell>
          <cell r="E7">
            <v>3536</v>
          </cell>
          <cell r="F7">
            <v>3088</v>
          </cell>
          <cell r="G7">
            <v>3446</v>
          </cell>
          <cell r="H7">
            <v>3243</v>
          </cell>
          <cell r="I7">
            <v>4251</v>
          </cell>
          <cell r="J7">
            <v>4516</v>
          </cell>
          <cell r="K7">
            <v>4413</v>
          </cell>
          <cell r="L7">
            <v>4252</v>
          </cell>
          <cell r="M7">
            <v>5045</v>
          </cell>
          <cell r="N7">
            <v>5021</v>
          </cell>
          <cell r="O7">
            <v>5304</v>
          </cell>
          <cell r="P7">
            <v>5359</v>
          </cell>
          <cell r="Q7">
            <v>5813.2</v>
          </cell>
          <cell r="R7">
            <v>6229.1</v>
          </cell>
          <cell r="S7">
            <v>5623.1</v>
          </cell>
          <cell r="T7">
            <v>5516.7</v>
          </cell>
          <cell r="U7">
            <v>3670.7</v>
          </cell>
          <cell r="V7">
            <v>4699.3999999999996</v>
          </cell>
          <cell r="W7">
            <v>5413.4</v>
          </cell>
          <cell r="X7">
            <v>4969.7999999999993</v>
          </cell>
          <cell r="Y7">
            <v>3390</v>
          </cell>
          <cell r="Z7">
            <v>3069.6000000000004</v>
          </cell>
          <cell r="AA7">
            <v>2187.3000000000002</v>
          </cell>
          <cell r="AB7">
            <v>2796.8</v>
          </cell>
          <cell r="AC7">
            <v>2468.7542050499997</v>
          </cell>
          <cell r="AD7">
            <v>2485.79466538</v>
          </cell>
          <cell r="AE7">
            <v>2413.3499243599999</v>
          </cell>
          <cell r="AF7">
            <v>1663.48417608</v>
          </cell>
          <cell r="AG7">
            <v>1872.8099081191988</v>
          </cell>
        </row>
        <row r="8">
          <cell r="B8">
            <v>102719</v>
          </cell>
          <cell r="C8">
            <v>104287</v>
          </cell>
          <cell r="D8">
            <v>116020</v>
          </cell>
          <cell r="E8">
            <v>113919</v>
          </cell>
          <cell r="F8">
            <v>116312</v>
          </cell>
          <cell r="G8">
            <v>120800</v>
          </cell>
          <cell r="H8">
            <v>117088</v>
          </cell>
          <cell r="I8">
            <v>113312</v>
          </cell>
          <cell r="J8">
            <v>107305</v>
          </cell>
          <cell r="K8">
            <v>91379</v>
          </cell>
          <cell r="L8">
            <v>85878</v>
          </cell>
          <cell r="M8">
            <v>75008.200000000012</v>
          </cell>
          <cell r="N8">
            <v>87765.6</v>
          </cell>
          <cell r="O8">
            <v>75986</v>
          </cell>
          <cell r="P8">
            <v>58891.1</v>
          </cell>
          <cell r="Q8">
            <v>47123.3</v>
          </cell>
          <cell r="R8">
            <v>45877.5</v>
          </cell>
          <cell r="S8">
            <v>35408.199999999997</v>
          </cell>
          <cell r="T8">
            <v>31458.600000000002</v>
          </cell>
          <cell r="U8">
            <v>26020.799999999999</v>
          </cell>
          <cell r="V8">
            <v>21715.699999999997</v>
          </cell>
          <cell r="W8">
            <v>19885.099999999999</v>
          </cell>
          <cell r="X8">
            <v>18888.600000000002</v>
          </cell>
          <cell r="Y8">
            <v>15481.699999999997</v>
          </cell>
          <cell r="Z8">
            <v>14164.2</v>
          </cell>
          <cell r="AA8">
            <v>13385.800000000001</v>
          </cell>
          <cell r="AB8">
            <v>12129.7</v>
          </cell>
          <cell r="AC8">
            <v>11526.694451159998</v>
          </cell>
          <cell r="AD8">
            <v>11029.129547660001</v>
          </cell>
          <cell r="AE8">
            <v>10153.115378189999</v>
          </cell>
          <cell r="AF8">
            <v>10043.258547610001</v>
          </cell>
          <cell r="AG8">
            <v>7347.117174066896</v>
          </cell>
        </row>
        <row r="10">
          <cell r="B10">
            <v>103</v>
          </cell>
          <cell r="C10">
            <v>218</v>
          </cell>
          <cell r="D10">
            <v>184</v>
          </cell>
          <cell r="E10">
            <v>208</v>
          </cell>
          <cell r="F10">
            <v>283</v>
          </cell>
          <cell r="G10">
            <v>389</v>
          </cell>
          <cell r="H10">
            <v>605</v>
          </cell>
          <cell r="I10">
            <v>822</v>
          </cell>
          <cell r="J10">
            <v>1232</v>
          </cell>
          <cell r="K10">
            <v>1823</v>
          </cell>
          <cell r="L10">
            <v>1908</v>
          </cell>
          <cell r="M10">
            <v>2587.3000000000002</v>
          </cell>
          <cell r="N10">
            <v>3510.6</v>
          </cell>
          <cell r="O10">
            <v>4493</v>
          </cell>
          <cell r="P10">
            <v>5637.4</v>
          </cell>
          <cell r="Q10">
            <v>6154.9</v>
          </cell>
          <cell r="R10">
            <v>6744.6</v>
          </cell>
          <cell r="S10">
            <v>6953.7000000000007</v>
          </cell>
          <cell r="T10">
            <v>7665.7</v>
          </cell>
          <cell r="U10">
            <v>9329.1</v>
          </cell>
          <cell r="V10">
            <v>11584.8</v>
          </cell>
          <cell r="W10">
            <v>13136.900000000001</v>
          </cell>
          <cell r="X10">
            <v>14752.900000000001</v>
          </cell>
          <cell r="Y10">
            <v>19383</v>
          </cell>
          <cell r="Z10">
            <v>21184.000000000004</v>
          </cell>
          <cell r="AA10">
            <v>21823.699999999997</v>
          </cell>
          <cell r="AB10">
            <v>22011.7</v>
          </cell>
          <cell r="AC10">
            <v>21867.740929710013</v>
          </cell>
          <cell r="AD10">
            <v>21656.477513290003</v>
          </cell>
          <cell r="AE10">
            <v>21991.113588079999</v>
          </cell>
          <cell r="AF10">
            <v>22036.088195649998</v>
          </cell>
          <cell r="AG10">
            <v>22505.440257905386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16.399999999999999</v>
          </cell>
          <cell r="AD12">
            <v>50</v>
          </cell>
          <cell r="AE12">
            <v>0</v>
          </cell>
          <cell r="AF12">
            <v>0</v>
          </cell>
          <cell r="AG12">
            <v>0</v>
          </cell>
        </row>
        <row r="14">
          <cell r="B14">
            <v>3222</v>
          </cell>
          <cell r="C14">
            <v>3182</v>
          </cell>
          <cell r="D14">
            <v>3459</v>
          </cell>
          <cell r="E14">
            <v>3667</v>
          </cell>
          <cell r="F14">
            <v>3417.3</v>
          </cell>
          <cell r="G14">
            <v>3435.6</v>
          </cell>
          <cell r="H14">
            <v>3762.4</v>
          </cell>
          <cell r="I14">
            <v>3905.2</v>
          </cell>
          <cell r="J14">
            <v>4213.7</v>
          </cell>
          <cell r="K14">
            <v>4402.7</v>
          </cell>
          <cell r="L14">
            <v>4705.2</v>
          </cell>
          <cell r="M14">
            <v>4506.6000000000004</v>
          </cell>
          <cell r="N14">
            <v>4662.3</v>
          </cell>
          <cell r="O14">
            <v>5340.5</v>
          </cell>
          <cell r="P14">
            <v>5437.3</v>
          </cell>
          <cell r="Q14">
            <v>5324.5</v>
          </cell>
          <cell r="R14">
            <v>5527.4</v>
          </cell>
          <cell r="S14">
            <v>5569.1</v>
          </cell>
          <cell r="T14">
            <v>5520.3</v>
          </cell>
          <cell r="U14">
            <v>5341.8</v>
          </cell>
          <cell r="V14">
            <v>5375.9</v>
          </cell>
          <cell r="W14">
            <v>5654.3</v>
          </cell>
          <cell r="X14">
            <v>5591.7</v>
          </cell>
          <cell r="Y14">
            <v>5659.2</v>
          </cell>
          <cell r="Z14">
            <v>5916.3</v>
          </cell>
          <cell r="AA14">
            <v>6185</v>
          </cell>
          <cell r="AB14">
            <v>6288.6</v>
          </cell>
          <cell r="AC14">
            <v>6201.2</v>
          </cell>
          <cell r="AD14">
            <v>6105.4</v>
          </cell>
          <cell r="AE14">
            <v>6074.9</v>
          </cell>
          <cell r="AF14">
            <v>6026.1120000000001</v>
          </cell>
          <cell r="AG14">
            <v>5887.115233386995</v>
          </cell>
        </row>
        <row r="15">
          <cell r="B15">
            <v>6</v>
          </cell>
          <cell r="C15">
            <v>8</v>
          </cell>
          <cell r="D15">
            <v>11</v>
          </cell>
          <cell r="E15">
            <v>15</v>
          </cell>
          <cell r="F15">
            <v>17.3</v>
          </cell>
          <cell r="G15">
            <v>22.9</v>
          </cell>
          <cell r="H15">
            <v>46.7</v>
          </cell>
          <cell r="I15">
            <v>132.80000000000001</v>
          </cell>
          <cell r="J15">
            <v>247.7</v>
          </cell>
          <cell r="K15">
            <v>419.5</v>
          </cell>
          <cell r="L15">
            <v>581.1</v>
          </cell>
          <cell r="M15">
            <v>1197.5999999999999</v>
          </cell>
          <cell r="N15">
            <v>1425.2</v>
          </cell>
          <cell r="O15">
            <v>1482.4</v>
          </cell>
          <cell r="P15">
            <v>1875.5</v>
          </cell>
          <cell r="Q15">
            <v>2374.4</v>
          </cell>
          <cell r="R15">
            <v>3005.7</v>
          </cell>
          <cell r="S15">
            <v>4073.4</v>
          </cell>
          <cell r="T15">
            <v>5054.3</v>
          </cell>
          <cell r="U15">
            <v>7219.4</v>
          </cell>
          <cell r="V15">
            <v>11031.6</v>
          </cell>
          <cell r="W15">
            <v>20652.099999999999</v>
          </cell>
          <cell r="X15">
            <v>32268.800000000003</v>
          </cell>
          <cell r="Y15">
            <v>36485.599999999999</v>
          </cell>
          <cell r="Z15">
            <v>37484.699999999997</v>
          </cell>
          <cell r="AA15">
            <v>37786.1</v>
          </cell>
          <cell r="AB15">
            <v>39793</v>
          </cell>
          <cell r="AC15">
            <v>42119.600000000006</v>
          </cell>
          <cell r="AD15">
            <v>40370.199999999997</v>
          </cell>
          <cell r="AE15">
            <v>43890.9</v>
          </cell>
          <cell r="AF15">
            <v>43703.061000000002</v>
          </cell>
          <cell r="AG15">
            <v>46273.661294526952</v>
          </cell>
        </row>
        <row r="115">
          <cell r="AG115">
            <v>445.34095656872245</v>
          </cell>
        </row>
        <row r="116">
          <cell r="AG116">
            <v>397.61330902155089</v>
          </cell>
        </row>
        <row r="117">
          <cell r="AG117">
            <v>356.06648052682169</v>
          </cell>
        </row>
        <row r="118">
          <cell r="AG118">
            <v>260.52999747174874</v>
          </cell>
        </row>
        <row r="119">
          <cell r="AG119">
            <v>221.71432037469535</v>
          </cell>
        </row>
        <row r="120">
          <cell r="AG120">
            <v>253.99015199078718</v>
          </cell>
        </row>
        <row r="121">
          <cell r="AG121">
            <v>245.69975242967493</v>
          </cell>
        </row>
        <row r="129">
          <cell r="A129" t="str">
            <v>Emissioni di CO2</v>
          </cell>
          <cell r="B129">
            <v>126.42661246440984</v>
          </cell>
          <cell r="C129">
            <v>122.56917843676617</v>
          </cell>
          <cell r="D129">
            <v>122.59200989756988</v>
          </cell>
          <cell r="E129">
            <v>118.6324992090382</v>
          </cell>
          <cell r="F129">
            <v>122.39226682644724</v>
          </cell>
          <cell r="G129">
            <v>133.47227436291504</v>
          </cell>
          <cell r="H129">
            <v>130.42848564413768</v>
          </cell>
          <cell r="I129">
            <v>132.5981938463608</v>
          </cell>
          <cell r="J129">
            <v>137.39634042696704</v>
          </cell>
          <cell r="K129">
            <v>134.42790030989764</v>
          </cell>
          <cell r="L129">
            <v>139.76015828143866</v>
          </cell>
          <cell r="M129">
            <v>138.02172763798572</v>
          </cell>
          <cell r="N129">
            <v>148.41112037904983</v>
          </cell>
          <cell r="O129">
            <v>146.20926790801661</v>
          </cell>
          <cell r="P129">
            <v>146.62856003277639</v>
          </cell>
          <cell r="Q129">
            <v>144.61818078911966</v>
          </cell>
          <cell r="R129">
            <v>147.31167603727619</v>
          </cell>
          <cell r="S129">
            <v>145.23106471378611</v>
          </cell>
          <cell r="T129">
            <v>141.58812240774995</v>
          </cell>
          <cell r="U129">
            <v>119.77046447179953</v>
          </cell>
          <cell r="V129">
            <v>120.87701721175264</v>
          </cell>
          <cell r="W129">
            <v>118.94764734925828</v>
          </cell>
          <cell r="X129">
            <v>115.00193847110263</v>
          </cell>
          <cell r="Y129">
            <v>97.37967484713738</v>
          </cell>
          <cell r="Z129">
            <v>90.21961624960845</v>
          </cell>
          <cell r="AA129">
            <v>93.667497806253564</v>
          </cell>
          <cell r="AB129">
            <v>92.866267751343557</v>
          </cell>
          <cell r="AC129">
            <v>93.325653186473048</v>
          </cell>
          <cell r="AD129">
            <v>85.603624506806696</v>
          </cell>
          <cell r="AE129">
            <v>81.217371685140591</v>
          </cell>
          <cell r="AF129">
            <v>72.385686407394005</v>
          </cell>
          <cell r="AG129">
            <v>73.644803626445878</v>
          </cell>
        </row>
        <row r="132">
          <cell r="A132" t="str">
            <v>Emissioni evitate</v>
          </cell>
          <cell r="B132">
            <v>24.75845480079812</v>
          </cell>
          <cell r="C132">
            <v>32.273838347599792</v>
          </cell>
          <cell r="D132">
            <v>31.768278226954596</v>
          </cell>
          <cell r="E132">
            <v>30.792646280247702</v>
          </cell>
          <cell r="F132">
            <v>32.802581248705998</v>
          </cell>
          <cell r="G132">
            <v>28.368750788756373</v>
          </cell>
          <cell r="H132">
            <v>31.353799811595433</v>
          </cell>
          <cell r="I132">
            <v>30.79436550277552</v>
          </cell>
          <cell r="J132">
            <v>31.090801245268214</v>
          </cell>
          <cell r="K132">
            <v>33.572834423226006</v>
          </cell>
          <cell r="L132">
            <v>32.665526401660287</v>
          </cell>
          <cell r="M132">
            <v>34.710959022615917</v>
          </cell>
          <cell r="N132">
            <v>31.387841927419505</v>
          </cell>
          <cell r="O132">
            <v>28.884143584345178</v>
          </cell>
          <cell r="P132">
            <v>32.989471903807136</v>
          </cell>
          <cell r="Q132">
            <v>28.448659338563573</v>
          </cell>
          <cell r="R132">
            <v>29.25711886258431</v>
          </cell>
          <cell r="S132">
            <v>26.827481204520538</v>
          </cell>
          <cell r="T132">
            <v>32.365750691034599</v>
          </cell>
          <cell r="U132">
            <v>37.965877666647934</v>
          </cell>
          <cell r="V132">
            <v>42.090185011764646</v>
          </cell>
          <cell r="W132">
            <v>45.500769964816911</v>
          </cell>
          <cell r="X132">
            <v>51.906604959664101</v>
          </cell>
          <cell r="Y132">
            <v>62.276243742441828</v>
          </cell>
          <cell r="Z132">
            <v>69.446405914804558</v>
          </cell>
          <cell r="AA132">
            <v>59.285286148010286</v>
          </cell>
          <cell r="AB132">
            <v>55.984471809844067</v>
          </cell>
          <cell r="AC132">
            <v>51.195204415928494</v>
          </cell>
          <cell r="AD132">
            <v>56.663450951112239</v>
          </cell>
          <cell r="AE132">
            <v>53.604817479101335</v>
          </cell>
          <cell r="AF132">
            <v>52.509068846547208</v>
          </cell>
          <cell r="AG132">
            <v>52.010216637755974</v>
          </cell>
        </row>
        <row r="133">
          <cell r="A133" t="str">
            <v>Emissioni teoriche senza FER</v>
          </cell>
          <cell r="B133">
            <v>151.18506726520798</v>
          </cell>
          <cell r="C133">
            <v>154.84301678436594</v>
          </cell>
          <cell r="D133">
            <v>154.36028812452449</v>
          </cell>
          <cell r="E133">
            <v>149.42514548928588</v>
          </cell>
          <cell r="F133">
            <v>155.19484807515323</v>
          </cell>
          <cell r="G133">
            <v>161.8410251516714</v>
          </cell>
          <cell r="H133">
            <v>161.78228545573313</v>
          </cell>
          <cell r="I133">
            <v>163.39255934913629</v>
          </cell>
          <cell r="J133">
            <v>168.48714167223528</v>
          </cell>
          <cell r="K133">
            <v>168.00073473312366</v>
          </cell>
          <cell r="L133">
            <v>172.42568468309895</v>
          </cell>
          <cell r="M133">
            <v>172.73268666060164</v>
          </cell>
          <cell r="N133">
            <v>179.79896230646932</v>
          </cell>
          <cell r="O133">
            <v>175.09341149236181</v>
          </cell>
          <cell r="P133">
            <v>179.61803193658352</v>
          </cell>
          <cell r="Q133">
            <v>173.06684012768324</v>
          </cell>
          <cell r="R133">
            <v>176.56879489986053</v>
          </cell>
          <cell r="S133">
            <v>172.05854591830663</v>
          </cell>
          <cell r="T133">
            <v>173.9538730987845</v>
          </cell>
          <cell r="U133">
            <v>157.73634213844747</v>
          </cell>
          <cell r="V133">
            <v>162.96720222351726</v>
          </cell>
          <cell r="W133">
            <v>164.44841731407516</v>
          </cell>
          <cell r="X133">
            <v>166.90854343076671</v>
          </cell>
          <cell r="Y133">
            <v>159.65591858957922</v>
          </cell>
          <cell r="Z133">
            <v>159.66602216441302</v>
          </cell>
          <cell r="AA133">
            <v>152.95278395426388</v>
          </cell>
          <cell r="AB133">
            <v>148.85073956118762</v>
          </cell>
          <cell r="AC133">
            <v>144.52085760240152</v>
          </cell>
          <cell r="AD133">
            <v>142.26707545791893</v>
          </cell>
          <cell r="AE133">
            <v>134.82218916424193</v>
          </cell>
          <cell r="AF133">
            <v>124.89475525394121</v>
          </cell>
          <cell r="AG133">
            <v>125.65502026420187</v>
          </cell>
        </row>
      </sheetData>
      <sheetData sheetId="2">
        <row r="4">
          <cell r="B4">
            <v>216600</v>
          </cell>
          <cell r="C4">
            <v>221816.5</v>
          </cell>
          <cell r="D4">
            <v>226254</v>
          </cell>
          <cell r="E4">
            <v>222802</v>
          </cell>
          <cell r="F4">
            <v>231812.69999999998</v>
          </cell>
          <cell r="G4">
            <v>241488.3</v>
          </cell>
          <cell r="H4">
            <v>244431.7</v>
          </cell>
          <cell r="I4">
            <v>251469.8</v>
          </cell>
          <cell r="J4">
            <v>259794.00000000003</v>
          </cell>
          <cell r="K4">
            <v>265659.2</v>
          </cell>
          <cell r="L4">
            <v>276642.3</v>
          </cell>
          <cell r="M4">
            <v>279008.59999999998</v>
          </cell>
          <cell r="N4">
            <v>285276.79999999999</v>
          </cell>
          <cell r="O4">
            <v>293883.90000000002</v>
          </cell>
          <cell r="P4">
            <v>303348.19999999995</v>
          </cell>
          <cell r="Q4">
            <v>303697.90000000002</v>
          </cell>
          <cell r="R4">
            <v>314122.90000000008</v>
          </cell>
          <cell r="S4">
            <v>313887.80000000005</v>
          </cell>
          <cell r="T4">
            <v>319129.59999999998</v>
          </cell>
          <cell r="U4">
            <v>292642.60000000003</v>
          </cell>
          <cell r="V4">
            <v>302062.07999999996</v>
          </cell>
          <cell r="W4">
            <v>302580.45999999996</v>
          </cell>
          <cell r="X4">
            <v>299276.19999999995</v>
          </cell>
          <cell r="Y4">
            <v>289803.90000000002</v>
          </cell>
          <cell r="Z4">
            <v>279828.2</v>
          </cell>
          <cell r="AA4">
            <v>282993.7</v>
          </cell>
          <cell r="AB4">
            <v>289768.59999999998</v>
          </cell>
          <cell r="AC4">
            <v>295829.99300000002</v>
          </cell>
          <cell r="AD4">
            <v>289708.46018431999</v>
          </cell>
          <cell r="AE4">
            <v>293853.22998637002</v>
          </cell>
          <cell r="AF4">
            <v>280531.01400000002</v>
          </cell>
          <cell r="AG4">
            <v>286452.27</v>
          </cell>
        </row>
        <row r="5">
          <cell r="B5">
            <v>3453</v>
          </cell>
          <cell r="C5">
            <v>3367</v>
          </cell>
          <cell r="D5">
            <v>3586</v>
          </cell>
          <cell r="E5">
            <v>3057</v>
          </cell>
          <cell r="F5">
            <v>3073</v>
          </cell>
          <cell r="G5">
            <v>4125</v>
          </cell>
          <cell r="H5">
            <v>5035</v>
          </cell>
          <cell r="I5">
            <v>4949</v>
          </cell>
          <cell r="J5">
            <v>6145</v>
          </cell>
          <cell r="K5">
            <v>6412</v>
          </cell>
          <cell r="L5">
            <v>6700</v>
          </cell>
          <cell r="M5">
            <v>7115</v>
          </cell>
          <cell r="N5">
            <v>7743</v>
          </cell>
          <cell r="O5">
            <v>7607</v>
          </cell>
          <cell r="P5">
            <v>7570</v>
          </cell>
          <cell r="Q5">
            <v>6860</v>
          </cell>
          <cell r="R5">
            <v>6431</v>
          </cell>
          <cell r="S5">
            <v>5666</v>
          </cell>
          <cell r="T5">
            <v>5604</v>
          </cell>
          <cell r="U5">
            <v>4305</v>
          </cell>
          <cell r="V5">
            <v>3290</v>
          </cell>
          <cell r="W5">
            <v>1934</v>
          </cell>
          <cell r="X5">
            <v>1979</v>
          </cell>
          <cell r="Y5">
            <v>1898</v>
          </cell>
          <cell r="Z5">
            <v>1711</v>
          </cell>
          <cell r="AA5">
            <v>1432.1</v>
          </cell>
          <cell r="AB5">
            <v>1825.2</v>
          </cell>
          <cell r="AC5">
            <v>1826</v>
          </cell>
          <cell r="AD5">
            <v>1716.3</v>
          </cell>
          <cell r="AE5">
            <v>1835</v>
          </cell>
          <cell r="AF5">
            <v>1943.471</v>
          </cell>
          <cell r="AG5">
            <v>2098.7514248776661</v>
          </cell>
        </row>
        <row r="6">
          <cell r="P6">
            <v>52660.026248869901</v>
          </cell>
          <cell r="Q6">
            <v>53628.915620710526</v>
          </cell>
          <cell r="R6">
            <v>58027.528924350518</v>
          </cell>
          <cell r="S6">
            <v>56780.861636271184</v>
          </cell>
          <cell r="T6">
            <v>55104.062635157032</v>
          </cell>
          <cell r="U6">
            <v>50227.723507174298</v>
          </cell>
          <cell r="V6">
            <v>56251.942794311544</v>
          </cell>
          <cell r="W6">
            <v>59954.932081796818</v>
          </cell>
          <cell r="X6">
            <v>56456.630644373552</v>
          </cell>
          <cell r="Y6">
            <v>59094.31271221795</v>
          </cell>
          <cell r="Z6">
            <v>56235.660806238418</v>
          </cell>
          <cell r="AA6">
            <v>59269.925583577977</v>
          </cell>
          <cell r="AB6">
            <v>61045.825282695434</v>
          </cell>
          <cell r="AC6">
            <v>61079.597000000002</v>
          </cell>
          <cell r="AD6">
            <v>59621.195</v>
          </cell>
          <cell r="AE6">
            <v>60245.725999999995</v>
          </cell>
          <cell r="AF6">
            <v>59297.881000000001</v>
          </cell>
          <cell r="AG6">
            <v>57276.229337404759</v>
          </cell>
        </row>
        <row r="7">
          <cell r="B7">
            <v>11536</v>
          </cell>
          <cell r="C7">
            <v>11526</v>
          </cell>
          <cell r="D7">
            <v>11811</v>
          </cell>
          <cell r="E7">
            <v>11431</v>
          </cell>
          <cell r="F7">
            <v>11641</v>
          </cell>
          <cell r="G7">
            <v>12273</v>
          </cell>
          <cell r="H7">
            <v>12059</v>
          </cell>
          <cell r="I7">
            <v>12176</v>
          </cell>
          <cell r="J7">
            <v>12847</v>
          </cell>
          <cell r="K7">
            <v>12919</v>
          </cell>
          <cell r="L7">
            <v>13336.416000000027</v>
          </cell>
          <cell r="M7">
            <v>13027.398000000045</v>
          </cell>
          <cell r="N7">
            <v>14477.496999999974</v>
          </cell>
          <cell r="O7">
            <v>13682.059999999998</v>
          </cell>
          <cell r="P7">
            <v>13300.268999999971</v>
          </cell>
          <cell r="Q7">
            <v>13064.966000000015</v>
          </cell>
          <cell r="R7">
            <v>12863.271000000008</v>
          </cell>
          <cell r="S7">
            <v>12588.071999999986</v>
          </cell>
          <cell r="T7">
            <v>12065.985999999975</v>
          </cell>
          <cell r="U7">
            <v>11533.415000000037</v>
          </cell>
          <cell r="V7">
            <v>11317.42200000002</v>
          </cell>
          <cell r="W7">
            <v>11139.831999999995</v>
          </cell>
          <cell r="X7">
            <v>11473.618000000017</v>
          </cell>
          <cell r="Y7">
            <v>10973.20299999998</v>
          </cell>
          <cell r="Z7">
            <v>10679.407999999996</v>
          </cell>
          <cell r="AA7">
            <v>10565.04700000002</v>
          </cell>
          <cell r="AB7">
            <v>10065.338000000047</v>
          </cell>
          <cell r="AC7">
            <v>10564.362000000023</v>
          </cell>
          <cell r="AD7">
            <v>9863.814000000013</v>
          </cell>
          <cell r="AE7">
            <v>9903.1</v>
          </cell>
          <cell r="AF7">
            <v>8883</v>
          </cell>
          <cell r="AG7">
            <v>8343.27</v>
          </cell>
        </row>
        <row r="8">
          <cell r="B8">
            <v>205064</v>
          </cell>
          <cell r="C8">
            <v>210290.5</v>
          </cell>
          <cell r="D8">
            <v>214443</v>
          </cell>
          <cell r="E8">
            <v>211371</v>
          </cell>
          <cell r="F8">
            <v>220171.69999999998</v>
          </cell>
          <cell r="G8">
            <v>229215.3</v>
          </cell>
          <cell r="H8">
            <v>232372.7</v>
          </cell>
          <cell r="I8">
            <v>239293.8</v>
          </cell>
          <cell r="J8">
            <v>246947.00000000003</v>
          </cell>
          <cell r="K8">
            <v>252740.2</v>
          </cell>
          <cell r="L8">
            <v>263305.88399999996</v>
          </cell>
          <cell r="M8">
            <v>265981.20199999993</v>
          </cell>
          <cell r="N8">
            <v>270799.30300000001</v>
          </cell>
          <cell r="O8">
            <v>280201.84000000003</v>
          </cell>
          <cell r="P8">
            <v>290047.93099999998</v>
          </cell>
          <cell r="Q8">
            <v>290632.93400000001</v>
          </cell>
          <cell r="R8">
            <v>301259.62900000007</v>
          </cell>
          <cell r="S8">
            <v>301299.72800000006</v>
          </cell>
          <cell r="T8">
            <v>307063.614</v>
          </cell>
          <cell r="U8">
            <v>281109.185</v>
          </cell>
          <cell r="V8">
            <v>290744.65799999994</v>
          </cell>
          <cell r="W8">
            <v>291440.62799999997</v>
          </cell>
          <cell r="X8">
            <v>287802.58199999994</v>
          </cell>
          <cell r="Y8">
            <v>278830.69700000004</v>
          </cell>
          <cell r="Z8">
            <v>269148.79200000002</v>
          </cell>
          <cell r="AA8">
            <v>272428.65299999999</v>
          </cell>
          <cell r="AB8">
            <v>279703.26199999993</v>
          </cell>
          <cell r="AC8">
            <v>285265.63099999999</v>
          </cell>
          <cell r="AD8">
            <v>279844.64618431998</v>
          </cell>
          <cell r="AE8">
            <v>283950.12998637004</v>
          </cell>
          <cell r="AF8">
            <v>271648.01400000002</v>
          </cell>
          <cell r="AG8">
            <v>278109</v>
          </cell>
        </row>
        <row r="9">
          <cell r="B9">
            <v>4782</v>
          </cell>
          <cell r="C9">
            <v>4577</v>
          </cell>
          <cell r="D9">
            <v>4946</v>
          </cell>
          <cell r="E9">
            <v>4189</v>
          </cell>
          <cell r="F9">
            <v>4150</v>
          </cell>
          <cell r="G9">
            <v>5626</v>
          </cell>
          <cell r="H9">
            <v>6882</v>
          </cell>
          <cell r="I9">
            <v>6728</v>
          </cell>
          <cell r="J9">
            <v>8358</v>
          </cell>
          <cell r="K9">
            <v>8903</v>
          </cell>
          <cell r="L9">
            <v>9130</v>
          </cell>
          <cell r="M9">
            <v>9511</v>
          </cell>
          <cell r="N9">
            <v>10654</v>
          </cell>
          <cell r="O9">
            <v>10493</v>
          </cell>
          <cell r="P9">
            <v>10300</v>
          </cell>
          <cell r="Q9">
            <v>9319</v>
          </cell>
          <cell r="R9">
            <v>8752</v>
          </cell>
          <cell r="S9">
            <v>7654</v>
          </cell>
          <cell r="T9">
            <v>7618</v>
          </cell>
          <cell r="U9">
            <v>5798</v>
          </cell>
          <cell r="V9">
            <v>4453</v>
          </cell>
          <cell r="W9">
            <v>2539</v>
          </cell>
          <cell r="X9">
            <v>2689</v>
          </cell>
          <cell r="Y9">
            <v>2495</v>
          </cell>
          <cell r="Z9">
            <v>2329</v>
          </cell>
          <cell r="AA9">
            <v>1909</v>
          </cell>
          <cell r="AB9">
            <v>2468</v>
          </cell>
          <cell r="AC9">
            <v>2478.1619999999998</v>
          </cell>
          <cell r="AD9">
            <v>2312.279</v>
          </cell>
          <cell r="AE9">
            <v>2469.1999999999998</v>
          </cell>
          <cell r="AF9">
            <v>2668</v>
          </cell>
          <cell r="AG9">
            <v>2827</v>
          </cell>
        </row>
        <row r="10">
          <cell r="B10">
            <v>200282</v>
          </cell>
          <cell r="C10">
            <v>205713.5</v>
          </cell>
          <cell r="D10">
            <v>209497</v>
          </cell>
          <cell r="E10">
            <v>207182</v>
          </cell>
          <cell r="F10">
            <v>216021.69999999998</v>
          </cell>
          <cell r="G10">
            <v>223589.3</v>
          </cell>
          <cell r="H10">
            <v>225490.7</v>
          </cell>
          <cell r="I10">
            <v>232565.8</v>
          </cell>
          <cell r="J10">
            <v>238589.00000000003</v>
          </cell>
          <cell r="K10">
            <v>243837.2</v>
          </cell>
          <cell r="L10">
            <v>254175.88399999996</v>
          </cell>
          <cell r="M10">
            <v>256470.20199999993</v>
          </cell>
          <cell r="N10">
            <v>260145.30300000001</v>
          </cell>
          <cell r="O10">
            <v>269708.84000000003</v>
          </cell>
          <cell r="P10">
            <v>279747.93099999998</v>
          </cell>
          <cell r="Q10">
            <v>281313.93400000001</v>
          </cell>
          <cell r="R10">
            <v>292507.62900000007</v>
          </cell>
          <cell r="S10">
            <v>293645.72800000006</v>
          </cell>
          <cell r="T10">
            <v>299445.614</v>
          </cell>
          <cell r="U10">
            <v>275311.185</v>
          </cell>
          <cell r="V10">
            <v>286291.65799999994</v>
          </cell>
          <cell r="W10">
            <v>288901.62799999997</v>
          </cell>
          <cell r="X10">
            <v>285113.58199999994</v>
          </cell>
          <cell r="Y10">
            <v>276335.69700000004</v>
          </cell>
          <cell r="Z10">
            <v>266819.79200000002</v>
          </cell>
          <cell r="AA10">
            <v>270519.65299999999</v>
          </cell>
          <cell r="AB10">
            <v>277235.26199999993</v>
          </cell>
          <cell r="AC10">
            <v>282787.46899999998</v>
          </cell>
          <cell r="AD10">
            <v>277532.36718432</v>
          </cell>
          <cell r="AE10">
            <v>281480.92998637003</v>
          </cell>
          <cell r="AF10">
            <v>268980.01400000002</v>
          </cell>
          <cell r="AG10">
            <v>275282</v>
          </cell>
        </row>
        <row r="11">
          <cell r="B11">
            <v>34655</v>
          </cell>
          <cell r="C11">
            <v>35082</v>
          </cell>
          <cell r="D11">
            <v>35300</v>
          </cell>
          <cell r="E11">
            <v>39432</v>
          </cell>
          <cell r="F11">
            <v>37599</v>
          </cell>
          <cell r="G11">
            <v>37427</v>
          </cell>
          <cell r="H11">
            <v>37389</v>
          </cell>
          <cell r="I11">
            <v>38832</v>
          </cell>
          <cell r="J11">
            <v>40732</v>
          </cell>
          <cell r="K11">
            <v>42010</v>
          </cell>
          <cell r="L11">
            <v>44347</v>
          </cell>
          <cell r="M11">
            <v>48377</v>
          </cell>
          <cell r="N11">
            <v>50597</v>
          </cell>
          <cell r="O11">
            <v>50968</v>
          </cell>
          <cell r="P11">
            <v>45635</v>
          </cell>
          <cell r="Q11">
            <v>49155</v>
          </cell>
          <cell r="R11">
            <v>44985</v>
          </cell>
          <cell r="S11">
            <v>46283</v>
          </cell>
          <cell r="T11">
            <v>40035</v>
          </cell>
          <cell r="U11">
            <v>44959</v>
          </cell>
          <cell r="V11">
            <v>44160</v>
          </cell>
          <cell r="W11">
            <v>45732</v>
          </cell>
          <cell r="X11">
            <v>43103</v>
          </cell>
          <cell r="Y11">
            <v>42138</v>
          </cell>
          <cell r="Z11">
            <v>43716</v>
          </cell>
          <cell r="AA11">
            <v>46378</v>
          </cell>
          <cell r="AB11">
            <v>37027</v>
          </cell>
          <cell r="AC11">
            <v>37760.65</v>
          </cell>
          <cell r="AD11">
            <v>43898.788999999997</v>
          </cell>
          <cell r="AE11">
            <v>38141.200000000004</v>
          </cell>
          <cell r="AF11">
            <v>32200.400000000001</v>
          </cell>
          <cell r="AG11">
            <v>42793</v>
          </cell>
        </row>
        <row r="12">
          <cell r="B12">
            <v>234937</v>
          </cell>
          <cell r="C12">
            <v>240795.5</v>
          </cell>
          <cell r="D12">
            <v>244797</v>
          </cell>
          <cell r="E12">
            <v>246614</v>
          </cell>
          <cell r="F12">
            <v>253620.69999999998</v>
          </cell>
          <cell r="G12">
            <v>261016.3</v>
          </cell>
          <cell r="H12">
            <v>262879.7</v>
          </cell>
          <cell r="I12">
            <v>271397.8</v>
          </cell>
          <cell r="J12">
            <v>279321</v>
          </cell>
          <cell r="K12">
            <v>285847.2</v>
          </cell>
          <cell r="L12">
            <v>298522.88399999996</v>
          </cell>
          <cell r="M12">
            <v>304847.20199999993</v>
          </cell>
          <cell r="N12">
            <v>310742.30300000001</v>
          </cell>
          <cell r="O12">
            <v>320676.84000000003</v>
          </cell>
          <cell r="P12">
            <v>325382.93099999998</v>
          </cell>
          <cell r="Q12">
            <v>330468.93400000001</v>
          </cell>
          <cell r="R12">
            <v>337492.62900000007</v>
          </cell>
          <cell r="S12">
            <v>339928.72800000006</v>
          </cell>
          <cell r="T12">
            <v>339480.614</v>
          </cell>
          <cell r="U12">
            <v>320270.185</v>
          </cell>
          <cell r="V12">
            <v>330451.65799999994</v>
          </cell>
          <cell r="W12">
            <v>334633.62799999997</v>
          </cell>
          <cell r="X12">
            <v>328216.58199999994</v>
          </cell>
          <cell r="Y12">
            <v>318473.69700000004</v>
          </cell>
          <cell r="Z12">
            <v>310535.79200000002</v>
          </cell>
          <cell r="AA12">
            <v>316897.65299999999</v>
          </cell>
          <cell r="AB12">
            <v>314262.26199999993</v>
          </cell>
          <cell r="AC12">
            <v>320548.11900000001</v>
          </cell>
          <cell r="AD12">
            <v>321431.15618431999</v>
          </cell>
          <cell r="AE12">
            <v>319622.12998637004</v>
          </cell>
          <cell r="AF12">
            <v>301180.41400000005</v>
          </cell>
          <cell r="AG12">
            <v>318075</v>
          </cell>
        </row>
        <row r="13">
          <cell r="B13">
            <v>16159</v>
          </cell>
          <cell r="C13">
            <v>17108</v>
          </cell>
          <cell r="D13">
            <v>16728</v>
          </cell>
          <cell r="E13">
            <v>17650</v>
          </cell>
          <cell r="F13">
            <v>17066</v>
          </cell>
          <cell r="G13">
            <v>17552</v>
          </cell>
          <cell r="H13">
            <v>16927</v>
          </cell>
          <cell r="I13">
            <v>17727</v>
          </cell>
          <cell r="J13">
            <v>18518</v>
          </cell>
          <cell r="K13">
            <v>18571</v>
          </cell>
          <cell r="L13">
            <v>19203</v>
          </cell>
          <cell r="M13">
            <v>19356</v>
          </cell>
          <cell r="N13">
            <v>19782</v>
          </cell>
          <cell r="O13">
            <v>20889</v>
          </cell>
          <cell r="P13">
            <v>20868</v>
          </cell>
          <cell r="Q13">
            <v>20626</v>
          </cell>
          <cell r="R13">
            <v>19926</v>
          </cell>
          <cell r="S13">
            <v>20976</v>
          </cell>
          <cell r="T13">
            <v>20444</v>
          </cell>
          <cell r="U13">
            <v>20352</v>
          </cell>
          <cell r="V13">
            <v>20570</v>
          </cell>
          <cell r="W13">
            <v>20848</v>
          </cell>
          <cell r="X13">
            <v>21000</v>
          </cell>
          <cell r="Y13">
            <v>21187</v>
          </cell>
          <cell r="Z13">
            <v>19451</v>
          </cell>
          <cell r="AA13">
            <v>19717</v>
          </cell>
          <cell r="AB13">
            <v>18753</v>
          </cell>
          <cell r="AC13">
            <v>18667.621999999999</v>
          </cell>
          <cell r="AD13">
            <v>17988.159</v>
          </cell>
          <cell r="AE13">
            <v>17818.329986370052</v>
          </cell>
          <cell r="AF13">
            <v>17365.914000000048</v>
          </cell>
          <cell r="AG13">
            <v>18340.047489110675</v>
          </cell>
        </row>
        <row r="14">
          <cell r="B14">
            <v>218778</v>
          </cell>
          <cell r="C14">
            <v>223687.5</v>
          </cell>
          <cell r="D14">
            <v>228069</v>
          </cell>
          <cell r="E14">
            <v>228964</v>
          </cell>
          <cell r="F14">
            <v>236554.69999999998</v>
          </cell>
          <cell r="G14">
            <v>243464.3</v>
          </cell>
          <cell r="H14">
            <v>245952.7</v>
          </cell>
          <cell r="I14">
            <v>253670.8</v>
          </cell>
          <cell r="J14">
            <v>260803</v>
          </cell>
          <cell r="K14">
            <v>267276.2</v>
          </cell>
          <cell r="L14">
            <v>279319.88399999996</v>
          </cell>
          <cell r="M14">
            <v>285491.20199999993</v>
          </cell>
          <cell r="N14">
            <v>290960.30300000001</v>
          </cell>
          <cell r="O14">
            <v>299787.84000000003</v>
          </cell>
          <cell r="P14">
            <v>304514.93099999998</v>
          </cell>
          <cell r="Q14">
            <v>309842.93400000001</v>
          </cell>
          <cell r="R14">
            <v>317566.62900000007</v>
          </cell>
          <cell r="S14">
            <v>318952.72800000006</v>
          </cell>
          <cell r="T14">
            <v>319036.614</v>
          </cell>
          <cell r="U14">
            <v>299918.185</v>
          </cell>
          <cell r="V14">
            <v>309881.65799999994</v>
          </cell>
          <cell r="W14">
            <v>313785.62799999997</v>
          </cell>
          <cell r="X14">
            <v>307216.58199999994</v>
          </cell>
          <cell r="Y14">
            <v>297286.69700000004</v>
          </cell>
          <cell r="Z14">
            <v>291084.79200000002</v>
          </cell>
          <cell r="AA14">
            <v>297180.65299999999</v>
          </cell>
          <cell r="AB14">
            <v>295509.26199999993</v>
          </cell>
          <cell r="AC14">
            <v>301880.49700000003</v>
          </cell>
          <cell r="AD14">
            <v>303442.99718432</v>
          </cell>
          <cell r="AE14">
            <v>301803.8</v>
          </cell>
          <cell r="AF14">
            <v>283814.5</v>
          </cell>
          <cell r="AG14">
            <v>299734.95251088933</v>
          </cell>
        </row>
      </sheetData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03_022"/>
      <sheetName val="tab-graf"/>
      <sheetName val="2050"/>
    </sheetNames>
    <sheetDataSet>
      <sheetData sheetId="0">
        <row r="3">
          <cell r="B3">
            <v>31626</v>
          </cell>
          <cell r="C3">
            <v>42239.5</v>
          </cell>
          <cell r="D3">
            <v>42200</v>
          </cell>
          <cell r="E3">
            <v>41425</v>
          </cell>
          <cell r="F3">
            <v>44658.1</v>
          </cell>
          <cell r="G3">
            <v>37780.800000000003</v>
          </cell>
          <cell r="H3">
            <v>42035.6</v>
          </cell>
          <cell r="I3">
            <v>41599.800000000003</v>
          </cell>
          <cell r="J3">
            <v>41213.600000000006</v>
          </cell>
          <cell r="K3">
            <v>45358</v>
          </cell>
          <cell r="L3">
            <v>44200</v>
          </cell>
          <cell r="M3">
            <v>46810.400000000001</v>
          </cell>
          <cell r="N3">
            <v>39519.300000000003</v>
          </cell>
          <cell r="O3">
            <v>36669</v>
          </cell>
          <cell r="P3">
            <v>42337.799999999996</v>
          </cell>
          <cell r="Q3">
            <v>36066.699999999997</v>
          </cell>
          <cell r="R3">
            <v>36994.400000000001</v>
          </cell>
          <cell r="S3">
            <v>32815.199999999997</v>
          </cell>
          <cell r="T3">
            <v>41623</v>
          </cell>
          <cell r="U3">
            <v>49137.5</v>
          </cell>
          <cell r="V3">
            <v>51116.78</v>
          </cell>
          <cell r="W3">
            <v>45822.66</v>
          </cell>
          <cell r="X3">
            <v>41874.899999999994</v>
          </cell>
          <cell r="Y3">
            <v>52773.4</v>
          </cell>
          <cell r="Z3">
            <v>58545.4</v>
          </cell>
          <cell r="AA3">
            <v>45537.3</v>
          </cell>
          <cell r="AB3">
            <v>42431.8</v>
          </cell>
          <cell r="AC3">
            <v>36198.699999999997</v>
          </cell>
          <cell r="AD3">
            <v>48786.539999999994</v>
          </cell>
          <cell r="AE3">
            <v>46318.5</v>
          </cell>
          <cell r="AF3">
            <v>47551.784327720052</v>
          </cell>
          <cell r="AG3">
            <v>44776.720863309303</v>
          </cell>
        </row>
        <row r="4">
          <cell r="B4"/>
          <cell r="C4">
            <v>1386.3</v>
          </cell>
          <cell r="D4"/>
          <cell r="E4"/>
          <cell r="F4">
            <v>1633.3</v>
          </cell>
          <cell r="G4">
            <v>1411.2</v>
          </cell>
          <cell r="H4">
            <v>1649.5</v>
          </cell>
          <cell r="I4">
            <v>1627.3</v>
          </cell>
          <cell r="J4">
            <v>1718.2</v>
          </cell>
          <cell r="K4">
            <v>1761.9</v>
          </cell>
          <cell r="L4">
            <v>1553</v>
          </cell>
          <cell r="M4">
            <v>1667.8</v>
          </cell>
          <cell r="N4">
            <v>1603.6</v>
          </cell>
          <cell r="O4">
            <v>1300</v>
          </cell>
          <cell r="P4">
            <v>1731.3</v>
          </cell>
          <cell r="Q4">
            <v>1525.7</v>
          </cell>
          <cell r="R4">
            <v>1520.9</v>
          </cell>
          <cell r="S4">
            <v>1415.7</v>
          </cell>
          <cell r="T4">
            <v>1769.7</v>
          </cell>
          <cell r="U4">
            <v>1960.7</v>
          </cell>
          <cell r="V4">
            <v>2245.34</v>
          </cell>
          <cell r="W4">
            <v>2189.92</v>
          </cell>
          <cell r="X4">
            <v>2084.8000000000002</v>
          </cell>
          <cell r="Y4">
            <v>2635.85</v>
          </cell>
          <cell r="Z4">
            <v>3148.3</v>
          </cell>
          <cell r="AA4">
            <v>2556.1999999999998</v>
          </cell>
          <cell r="AB4">
            <v>2638.9</v>
          </cell>
          <cell r="AC4">
            <v>2328</v>
          </cell>
          <cell r="AD4">
            <v>3036.24</v>
          </cell>
          <cell r="AE4">
            <v>3037.9</v>
          </cell>
          <cell r="AF4">
            <v>3161.3</v>
          </cell>
          <cell r="AG4"/>
        </row>
        <row r="5">
          <cell r="B5"/>
          <cell r="C5">
            <v>6514.5</v>
          </cell>
          <cell r="D5"/>
          <cell r="E5"/>
          <cell r="F5">
            <v>7182.9</v>
          </cell>
          <cell r="G5">
            <v>6029.1</v>
          </cell>
          <cell r="H5">
            <v>7205</v>
          </cell>
          <cell r="I5">
            <v>6497.1</v>
          </cell>
          <cell r="J5">
            <v>6602.5</v>
          </cell>
          <cell r="K5">
            <v>6839.8</v>
          </cell>
          <cell r="L5">
            <v>6577</v>
          </cell>
          <cell r="M5">
            <v>6988.8</v>
          </cell>
          <cell r="N5">
            <v>6443.9</v>
          </cell>
          <cell r="O5">
            <v>5173</v>
          </cell>
          <cell r="P5">
            <v>7127.8</v>
          </cell>
          <cell r="Q5">
            <v>6090.5</v>
          </cell>
          <cell r="R5">
            <v>6354.1</v>
          </cell>
          <cell r="S5">
            <v>5684.4</v>
          </cell>
          <cell r="T5">
            <v>7389.7</v>
          </cell>
          <cell r="U5">
            <v>8421.7000000000007</v>
          </cell>
          <cell r="V5">
            <v>8711.64</v>
          </cell>
          <cell r="W5">
            <v>7857.52</v>
          </cell>
          <cell r="X5">
            <v>7324.5</v>
          </cell>
          <cell r="Y5">
            <v>9350.15</v>
          </cell>
          <cell r="Z5">
            <v>10993.1</v>
          </cell>
          <cell r="AA5">
            <v>8308.2000000000007</v>
          </cell>
          <cell r="AB5">
            <v>8175.2</v>
          </cell>
          <cell r="AC5">
            <v>6979.2</v>
          </cell>
          <cell r="AD5">
            <v>9084.1</v>
          </cell>
          <cell r="AE5">
            <v>8722.7000000000007</v>
          </cell>
          <cell r="AF5">
            <v>9033.7000000000007</v>
          </cell>
          <cell r="AG5"/>
        </row>
        <row r="6">
          <cell r="B6"/>
          <cell r="C6">
            <v>34338.699999999997</v>
          </cell>
          <cell r="D6"/>
          <cell r="E6"/>
          <cell r="F6">
            <v>35841.9</v>
          </cell>
          <cell r="G6">
            <v>30340.5</v>
          </cell>
          <cell r="H6">
            <v>33181.1</v>
          </cell>
          <cell r="I6">
            <v>33475.4</v>
          </cell>
          <cell r="J6">
            <v>32892.9</v>
          </cell>
          <cell r="K6">
            <v>36756.300000000003</v>
          </cell>
          <cell r="L6">
            <v>36070</v>
          </cell>
          <cell r="M6">
            <v>38153.800000000003</v>
          </cell>
          <cell r="N6">
            <v>31471.8</v>
          </cell>
          <cell r="O6">
            <v>30196</v>
          </cell>
          <cell r="P6">
            <v>33478.699999999997</v>
          </cell>
          <cell r="Q6">
            <v>28450.5</v>
          </cell>
          <cell r="R6">
            <v>29119.4</v>
          </cell>
          <cell r="S6">
            <v>25715.1</v>
          </cell>
          <cell r="T6">
            <v>32463.599999999999</v>
          </cell>
          <cell r="U6">
            <v>38755.1</v>
          </cell>
          <cell r="V6">
            <v>40159.800000000003</v>
          </cell>
          <cell r="W6">
            <v>35775.22</v>
          </cell>
          <cell r="X6">
            <v>32465.599999999999</v>
          </cell>
          <cell r="Y6">
            <v>40787.4</v>
          </cell>
          <cell r="Z6">
            <v>44404</v>
          </cell>
          <cell r="AA6">
            <v>34672.9</v>
          </cell>
          <cell r="AB6">
            <v>31617.7</v>
          </cell>
          <cell r="AC6">
            <v>26891.5</v>
          </cell>
          <cell r="AD6">
            <v>36666.199999999997</v>
          </cell>
          <cell r="AE6">
            <v>34557.9</v>
          </cell>
          <cell r="AF6">
            <v>35356.784327720052</v>
          </cell>
          <cell r="AG6"/>
        </row>
        <row r="7">
          <cell r="B7">
            <v>2</v>
          </cell>
          <cell r="C7">
            <v>3</v>
          </cell>
          <cell r="D7">
            <v>2</v>
          </cell>
          <cell r="E7">
            <v>4</v>
          </cell>
          <cell r="F7">
            <v>6.3</v>
          </cell>
          <cell r="G7">
            <v>9.9</v>
          </cell>
          <cell r="H7">
            <v>32.700000000000003</v>
          </cell>
          <cell r="I7">
            <v>117.8</v>
          </cell>
          <cell r="J7">
            <v>231.7</v>
          </cell>
          <cell r="K7">
            <v>402.5</v>
          </cell>
          <cell r="L7">
            <v>563.1</v>
          </cell>
          <cell r="M7">
            <v>1178.5999999999999</v>
          </cell>
          <cell r="N7">
            <v>1404.2</v>
          </cell>
          <cell r="O7">
            <v>1458.4</v>
          </cell>
          <cell r="P7">
            <v>1846.5</v>
          </cell>
          <cell r="Q7">
            <v>2343.4</v>
          </cell>
          <cell r="R7">
            <v>2970.7</v>
          </cell>
          <cell r="S7">
            <v>4034.4</v>
          </cell>
          <cell r="T7">
            <v>4861.3</v>
          </cell>
          <cell r="U7">
            <v>6542.9</v>
          </cell>
          <cell r="V7">
            <v>9125.9</v>
          </cell>
          <cell r="W7">
            <v>9856.4</v>
          </cell>
          <cell r="X7">
            <v>13407.1</v>
          </cell>
          <cell r="Y7">
            <v>14897</v>
          </cell>
          <cell r="Z7">
            <v>15178.3</v>
          </cell>
          <cell r="AA7">
            <v>14843.9</v>
          </cell>
          <cell r="AB7">
            <v>17688.7</v>
          </cell>
          <cell r="AC7">
            <v>17741.900000000001</v>
          </cell>
          <cell r="AD7">
            <v>17716.400000000001</v>
          </cell>
          <cell r="AE7">
            <v>20202</v>
          </cell>
          <cell r="AF7">
            <v>18761.557000000001</v>
          </cell>
          <cell r="AG7">
            <v>20795.380194334422</v>
          </cell>
        </row>
        <row r="8">
          <cell r="B8">
            <v>4</v>
          </cell>
          <cell r="C8">
            <v>5</v>
          </cell>
          <cell r="D8">
            <v>9</v>
          </cell>
          <cell r="E8">
            <v>11</v>
          </cell>
          <cell r="F8">
            <v>11</v>
          </cell>
          <cell r="G8">
            <v>13</v>
          </cell>
          <cell r="H8">
            <v>14</v>
          </cell>
          <cell r="I8">
            <v>15</v>
          </cell>
          <cell r="J8">
            <v>16</v>
          </cell>
          <cell r="K8">
            <v>17</v>
          </cell>
          <cell r="L8">
            <v>18</v>
          </cell>
          <cell r="M8">
            <v>19</v>
          </cell>
          <cell r="N8">
            <v>21</v>
          </cell>
          <cell r="O8">
            <v>24</v>
          </cell>
          <cell r="P8">
            <v>29</v>
          </cell>
          <cell r="Q8">
            <v>31</v>
          </cell>
          <cell r="R8">
            <v>35</v>
          </cell>
          <cell r="S8">
            <v>39</v>
          </cell>
          <cell r="T8">
            <v>193</v>
          </cell>
          <cell r="U8">
            <v>676.5</v>
          </cell>
          <cell r="V8">
            <v>1905.7</v>
          </cell>
          <cell r="W8">
            <v>10795.7</v>
          </cell>
          <cell r="X8">
            <v>18861.7</v>
          </cell>
          <cell r="Y8">
            <v>21588.6</v>
          </cell>
          <cell r="Z8">
            <v>22306.400000000001</v>
          </cell>
          <cell r="AA8">
            <v>22942.2</v>
          </cell>
          <cell r="AB8">
            <v>22104.3</v>
          </cell>
          <cell r="AC8">
            <v>24377.7</v>
          </cell>
          <cell r="AD8">
            <v>22653.8</v>
          </cell>
          <cell r="AE8">
            <v>23688.9</v>
          </cell>
          <cell r="AF8">
            <v>24941.504000000001</v>
          </cell>
          <cell r="AG8">
            <v>25478.281100192529</v>
          </cell>
        </row>
        <row r="9">
          <cell r="B9">
            <v>3222</v>
          </cell>
          <cell r="C9">
            <v>3182</v>
          </cell>
          <cell r="D9">
            <v>3459</v>
          </cell>
          <cell r="E9">
            <v>3667</v>
          </cell>
          <cell r="F9">
            <v>3417.3</v>
          </cell>
          <cell r="G9">
            <v>3435.6</v>
          </cell>
          <cell r="H9">
            <v>3762.4</v>
          </cell>
          <cell r="I9">
            <v>3905.2</v>
          </cell>
          <cell r="J9">
            <v>4213.7</v>
          </cell>
          <cell r="K9">
            <v>4402.7</v>
          </cell>
          <cell r="L9">
            <v>4705.2</v>
          </cell>
          <cell r="M9">
            <v>4506.6000000000004</v>
          </cell>
          <cell r="N9">
            <v>4662.3</v>
          </cell>
          <cell r="O9">
            <v>5340.5</v>
          </cell>
          <cell r="P9">
            <v>5437.3</v>
          </cell>
          <cell r="Q9">
            <v>5324.5</v>
          </cell>
          <cell r="R9">
            <v>5527.4</v>
          </cell>
          <cell r="S9">
            <v>5569.1</v>
          </cell>
          <cell r="T9">
            <v>5520.3</v>
          </cell>
          <cell r="U9">
            <v>5341.8</v>
          </cell>
          <cell r="V9">
            <v>5375.9</v>
          </cell>
          <cell r="W9">
            <v>5654.3</v>
          </cell>
          <cell r="X9">
            <v>5591.7</v>
          </cell>
          <cell r="Y9">
            <v>5659.2</v>
          </cell>
          <cell r="Z9">
            <v>5916.3</v>
          </cell>
          <cell r="AA9">
            <v>6185</v>
          </cell>
          <cell r="AB9">
            <v>6288.6</v>
          </cell>
          <cell r="AC9">
            <v>6201.2</v>
          </cell>
          <cell r="AD9">
            <v>6105.4</v>
          </cell>
          <cell r="AE9">
            <v>6074.9</v>
          </cell>
          <cell r="AF9">
            <v>6026.1120000000001</v>
          </cell>
          <cell r="AG9">
            <v>5887.115233386995</v>
          </cell>
        </row>
        <row r="10">
          <cell r="B10">
            <v>51.5</v>
          </cell>
          <cell r="C10">
            <v>101.80000000000001</v>
          </cell>
          <cell r="D10">
            <v>92</v>
          </cell>
          <cell r="E10">
            <v>104</v>
          </cell>
          <cell r="F10">
            <v>190.35</v>
          </cell>
          <cell r="G10">
            <v>302.89999999999998</v>
          </cell>
          <cell r="H10">
            <v>484.1</v>
          </cell>
          <cell r="I10">
            <v>694.15000000000009</v>
          </cell>
          <cell r="J10">
            <v>996.5</v>
          </cell>
          <cell r="K10">
            <v>1495.8</v>
          </cell>
          <cell r="L10">
            <v>1504.55</v>
          </cell>
          <cell r="M10">
            <v>1957.95</v>
          </cell>
          <cell r="N10">
            <v>2708.55</v>
          </cell>
          <cell r="O10">
            <v>3587.05</v>
          </cell>
          <cell r="P10">
            <v>4498.8999999999996</v>
          </cell>
          <cell r="Q10">
            <v>4845.0499999999993</v>
          </cell>
          <cell r="R10">
            <v>5286.3000000000011</v>
          </cell>
          <cell r="S10">
            <v>5441.25</v>
          </cell>
          <cell r="T10">
            <v>5966.35</v>
          </cell>
          <cell r="U10">
            <v>7556.7199999999993</v>
          </cell>
          <cell r="V10">
            <v>9440.09</v>
          </cell>
          <cell r="W10">
            <v>10832.4</v>
          </cell>
          <cell r="X10">
            <v>12487</v>
          </cell>
          <cell r="Y10">
            <v>17090.2</v>
          </cell>
          <cell r="Z10">
            <v>18732.599999999999</v>
          </cell>
          <cell r="AA10">
            <v>19395.7</v>
          </cell>
          <cell r="AB10">
            <v>19508.599999999999</v>
          </cell>
          <cell r="AC10">
            <v>19378.2</v>
          </cell>
          <cell r="AD10">
            <v>19152.599999999999</v>
          </cell>
          <cell r="AE10">
            <v>19562.699999999997</v>
          </cell>
          <cell r="AG10">
            <v>19849.912054532651</v>
          </cell>
        </row>
        <row r="11">
          <cell r="C11">
            <v>63.150000000000006</v>
          </cell>
          <cell r="D11"/>
          <cell r="E11"/>
          <cell r="F11">
            <v>90</v>
          </cell>
          <cell r="G11">
            <v>125.75</v>
          </cell>
          <cell r="H11">
            <v>254.15</v>
          </cell>
          <cell r="I11">
            <v>419.1</v>
          </cell>
          <cell r="J11">
            <v>640.75</v>
          </cell>
          <cell r="K11">
            <v>877.84999999999991</v>
          </cell>
          <cell r="L11">
            <v>800.25</v>
          </cell>
          <cell r="M11">
            <v>903.5</v>
          </cell>
          <cell r="N11">
            <v>1681</v>
          </cell>
          <cell r="O11">
            <v>2190.5</v>
          </cell>
          <cell r="P11">
            <v>2328.5499999999997</v>
          </cell>
          <cell r="Q11">
            <v>2457.1999999999998</v>
          </cell>
          <cell r="R11">
            <v>3155.1500000000005</v>
          </cell>
          <cell r="S11">
            <v>3416.6500000000005</v>
          </cell>
          <cell r="T11">
            <v>3896.8</v>
          </cell>
          <cell r="U11">
            <v>5177.8</v>
          </cell>
          <cell r="V11">
            <v>6189.21</v>
          </cell>
          <cell r="W11">
            <v>6608.04</v>
          </cell>
          <cell r="X11">
            <v>7294.4</v>
          </cell>
          <cell r="Y11">
            <v>9619.4</v>
          </cell>
          <cell r="Z11">
            <v>9909.5999999999985</v>
          </cell>
          <cell r="AA11">
            <v>9828.1</v>
          </cell>
          <cell r="AB11">
            <v>9814.7000000000007</v>
          </cell>
          <cell r="AC11">
            <v>9399.7000000000007</v>
          </cell>
          <cell r="AD11">
            <v>9024.1</v>
          </cell>
          <cell r="AE11">
            <v>9024</v>
          </cell>
        </row>
        <row r="12">
          <cell r="C12">
            <v>55.45</v>
          </cell>
          <cell r="D12"/>
          <cell r="E12"/>
          <cell r="F12">
            <v>69</v>
          </cell>
          <cell r="G12">
            <v>90.55</v>
          </cell>
          <cell r="H12">
            <v>128.15</v>
          </cell>
          <cell r="I12">
            <v>122.8</v>
          </cell>
          <cell r="J12">
            <v>188.15</v>
          </cell>
          <cell r="K12">
            <v>336.65</v>
          </cell>
          <cell r="L12">
            <v>276.05</v>
          </cell>
          <cell r="M12">
            <v>308.5</v>
          </cell>
          <cell r="N12">
            <v>896.80000000000007</v>
          </cell>
          <cell r="O12">
            <v>1339.7</v>
          </cell>
          <cell r="P12">
            <v>1363.85</v>
          </cell>
          <cell r="Q12">
            <v>1490.1</v>
          </cell>
          <cell r="R12">
            <v>2060.65</v>
          </cell>
          <cell r="S12">
            <v>2257.15</v>
          </cell>
          <cell r="T12">
            <v>2563.5</v>
          </cell>
          <cell r="U12">
            <v>2904</v>
          </cell>
          <cell r="V12">
            <v>2605.31</v>
          </cell>
          <cell r="W12">
            <v>2868.3500000000004</v>
          </cell>
          <cell r="X12">
            <v>2759.7</v>
          </cell>
          <cell r="Y12">
            <v>3371.2</v>
          </cell>
          <cell r="Z12">
            <v>3287.5</v>
          </cell>
          <cell r="AA12">
            <v>3296.5</v>
          </cell>
          <cell r="AB12">
            <v>3443.3999999999996</v>
          </cell>
          <cell r="AC12">
            <v>3358.5</v>
          </cell>
          <cell r="AD12">
            <v>3307</v>
          </cell>
          <cell r="AE12">
            <v>3219.1</v>
          </cell>
        </row>
        <row r="13">
          <cell r="B13"/>
          <cell r="C13">
            <v>55.45</v>
          </cell>
          <cell r="D13"/>
          <cell r="E13"/>
          <cell r="F13">
            <v>66.599999999999994</v>
          </cell>
          <cell r="G13">
            <v>77.05</v>
          </cell>
          <cell r="H13">
            <v>111.55</v>
          </cell>
          <cell r="I13">
            <v>108.3</v>
          </cell>
          <cell r="J13">
            <v>129.65</v>
          </cell>
          <cell r="K13">
            <v>117.55</v>
          </cell>
          <cell r="L13">
            <v>133.25</v>
          </cell>
          <cell r="M13">
            <v>156.5</v>
          </cell>
          <cell r="N13">
            <v>211.1</v>
          </cell>
          <cell r="O13">
            <v>296</v>
          </cell>
          <cell r="P13">
            <v>361.25</v>
          </cell>
          <cell r="Q13">
            <v>415.6</v>
          </cell>
          <cell r="R13">
            <v>547.65</v>
          </cell>
          <cell r="S13">
            <v>590.95000000000005</v>
          </cell>
          <cell r="T13">
            <v>634.79999999999995</v>
          </cell>
          <cell r="U13">
            <v>799.7</v>
          </cell>
          <cell r="V13">
            <v>1062.21</v>
          </cell>
          <cell r="W13">
            <v>1200.68</v>
          </cell>
          <cell r="X13">
            <v>1214.7</v>
          </cell>
          <cell r="Y13">
            <v>1239.0999999999999</v>
          </cell>
          <cell r="Z13">
            <v>1276.8</v>
          </cell>
          <cell r="AA13">
            <v>1219.9000000000001</v>
          </cell>
          <cell r="AB13">
            <v>1220.3</v>
          </cell>
          <cell r="AC13">
            <v>1162.0999999999999</v>
          </cell>
          <cell r="AD13">
            <v>1141.5</v>
          </cell>
          <cell r="AE13">
            <v>1090</v>
          </cell>
          <cell r="AF13">
            <v>1067.8</v>
          </cell>
          <cell r="AG13"/>
        </row>
        <row r="14">
          <cell r="B14"/>
          <cell r="C14">
            <v>0</v>
          </cell>
          <cell r="D14"/>
          <cell r="E14"/>
          <cell r="F14">
            <v>2.4</v>
          </cell>
          <cell r="G14">
            <v>13.5</v>
          </cell>
          <cell r="H14">
            <v>16.600000000000001</v>
          </cell>
          <cell r="I14">
            <v>14.5</v>
          </cell>
          <cell r="J14">
            <v>58.5</v>
          </cell>
          <cell r="K14">
            <v>219.1</v>
          </cell>
          <cell r="L14">
            <v>142.80000000000001</v>
          </cell>
          <cell r="M14">
            <v>152</v>
          </cell>
          <cell r="N14">
            <v>685.7</v>
          </cell>
          <cell r="O14">
            <v>1043.7</v>
          </cell>
          <cell r="P14">
            <v>1002.6</v>
          </cell>
          <cell r="Q14">
            <v>1074.5</v>
          </cell>
          <cell r="R14">
            <v>1513</v>
          </cell>
          <cell r="S14">
            <v>1666.2</v>
          </cell>
          <cell r="T14">
            <v>1928.7</v>
          </cell>
          <cell r="U14">
            <v>2104.3000000000002</v>
          </cell>
          <cell r="V14">
            <v>1543.1</v>
          </cell>
          <cell r="W14">
            <v>1667.67</v>
          </cell>
          <cell r="X14">
            <v>1545</v>
          </cell>
          <cell r="Y14">
            <v>2132.1</v>
          </cell>
          <cell r="Z14">
            <v>2010.7</v>
          </cell>
          <cell r="AA14">
            <v>2076.6</v>
          </cell>
          <cell r="AB14">
            <v>2223.1</v>
          </cell>
          <cell r="AC14">
            <v>2196.4</v>
          </cell>
          <cell r="AD14">
            <v>2165.5</v>
          </cell>
          <cell r="AE14">
            <v>2129.1</v>
          </cell>
          <cell r="AF14">
            <v>2176.9</v>
          </cell>
          <cell r="AG14"/>
        </row>
        <row r="15">
          <cell r="C15">
            <v>7.7</v>
          </cell>
          <cell r="D15"/>
          <cell r="E15"/>
          <cell r="F15">
            <v>21</v>
          </cell>
          <cell r="G15">
            <v>35.200000000000003</v>
          </cell>
          <cell r="H15">
            <v>126</v>
          </cell>
          <cell r="I15">
            <v>296.3</v>
          </cell>
          <cell r="J15">
            <v>452.6</v>
          </cell>
          <cell r="K15">
            <v>541.19999999999993</v>
          </cell>
          <cell r="L15">
            <v>524.20000000000005</v>
          </cell>
          <cell r="M15">
            <v>595</v>
          </cell>
          <cell r="N15">
            <v>784.2</v>
          </cell>
          <cell r="O15">
            <v>850.80000000000007</v>
          </cell>
          <cell r="P15">
            <v>964.69999999999993</v>
          </cell>
          <cell r="Q15">
            <v>967.09999999999991</v>
          </cell>
          <cell r="R15">
            <v>1094.5000000000002</v>
          </cell>
          <cell r="S15">
            <v>1159.5000000000002</v>
          </cell>
          <cell r="T15">
            <v>1290.8</v>
          </cell>
          <cell r="U15">
            <v>1299.5999999999999</v>
          </cell>
          <cell r="V15">
            <v>1451.2</v>
          </cell>
          <cell r="W15">
            <v>1868.4899999999998</v>
          </cell>
          <cell r="X15">
            <v>2160.7000000000003</v>
          </cell>
          <cell r="Y15">
            <v>3434.9</v>
          </cell>
          <cell r="Z15">
            <v>3537.9</v>
          </cell>
          <cell r="AA15">
            <v>3139</v>
          </cell>
          <cell r="AB15">
            <v>3073.2</v>
          </cell>
          <cell r="AC15">
            <v>2961.1000000000004</v>
          </cell>
          <cell r="AD15">
            <v>2895.8</v>
          </cell>
          <cell r="AE15">
            <v>2863</v>
          </cell>
        </row>
        <row r="16">
          <cell r="B16"/>
          <cell r="C16">
            <v>7.7</v>
          </cell>
          <cell r="D16"/>
          <cell r="E16"/>
          <cell r="F16">
            <v>21</v>
          </cell>
          <cell r="G16">
            <v>35.1</v>
          </cell>
          <cell r="H16">
            <v>125.9</v>
          </cell>
          <cell r="I16">
            <v>296.10000000000002</v>
          </cell>
          <cell r="J16">
            <v>452</v>
          </cell>
          <cell r="K16">
            <v>539.6</v>
          </cell>
          <cell r="L16">
            <v>523.5</v>
          </cell>
          <cell r="M16">
            <v>593.79999999999995</v>
          </cell>
          <cell r="N16">
            <v>779.2</v>
          </cell>
          <cell r="O16">
            <v>843.2</v>
          </cell>
          <cell r="P16">
            <v>956</v>
          </cell>
          <cell r="Q16">
            <v>951.5</v>
          </cell>
          <cell r="R16">
            <v>1061.9000000000001</v>
          </cell>
          <cell r="S16">
            <v>1113.4000000000001</v>
          </cell>
          <cell r="T16">
            <v>1202</v>
          </cell>
          <cell r="U16">
            <v>1177.7</v>
          </cell>
          <cell r="V16">
            <v>1197.4000000000001</v>
          </cell>
          <cell r="W16">
            <v>1273.49</v>
          </cell>
          <cell r="X16">
            <v>1210.5</v>
          </cell>
          <cell r="Y16">
            <v>1274.0999999999999</v>
          </cell>
          <cell r="Z16">
            <v>1229.7</v>
          </cell>
          <cell r="AA16">
            <v>1057.0999999999999</v>
          </cell>
          <cell r="AB16">
            <v>992.8</v>
          </cell>
          <cell r="AC16">
            <v>884.6</v>
          </cell>
          <cell r="AD16">
            <v>837.5</v>
          </cell>
          <cell r="AE16">
            <v>798.7</v>
          </cell>
          <cell r="AF16">
            <v>664.8</v>
          </cell>
          <cell r="AG16"/>
        </row>
        <row r="17">
          <cell r="B17"/>
          <cell r="C17">
            <v>0</v>
          </cell>
          <cell r="D17"/>
          <cell r="E17"/>
          <cell r="F17">
            <v>0</v>
          </cell>
          <cell r="G17">
            <v>0.1</v>
          </cell>
          <cell r="H17">
            <v>0.1</v>
          </cell>
          <cell r="I17">
            <v>0.2</v>
          </cell>
          <cell r="J17">
            <v>0.6</v>
          </cell>
          <cell r="K17">
            <v>0.5</v>
          </cell>
          <cell r="L17">
            <v>0.3</v>
          </cell>
          <cell r="M17">
            <v>0.1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2.4</v>
          </cell>
          <cell r="U17">
            <v>3.3</v>
          </cell>
          <cell r="V17">
            <v>11.6</v>
          </cell>
          <cell r="W17">
            <v>19.3</v>
          </cell>
          <cell r="X17">
            <v>12.2</v>
          </cell>
          <cell r="Y17">
            <v>14.5</v>
          </cell>
          <cell r="Z17">
            <v>17.600000000000001</v>
          </cell>
          <cell r="AA17">
            <v>20.6</v>
          </cell>
          <cell r="AB17">
            <v>20.2</v>
          </cell>
          <cell r="AC17">
            <v>17.7</v>
          </cell>
          <cell r="AD17">
            <v>17.5</v>
          </cell>
          <cell r="AE17">
            <v>16.2</v>
          </cell>
          <cell r="AF17">
            <v>14</v>
          </cell>
          <cell r="AG17"/>
        </row>
        <row r="18">
          <cell r="B18"/>
          <cell r="C18">
            <v>0</v>
          </cell>
          <cell r="D18"/>
          <cell r="E18"/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0.8</v>
          </cell>
          <cell r="L18">
            <v>0.2</v>
          </cell>
          <cell r="M18">
            <v>1.1000000000000001</v>
          </cell>
          <cell r="N18">
            <v>5</v>
          </cell>
          <cell r="O18">
            <v>3.5</v>
          </cell>
          <cell r="P18">
            <v>6.3</v>
          </cell>
          <cell r="Q18">
            <v>8.8000000000000007</v>
          </cell>
          <cell r="R18">
            <v>16.2</v>
          </cell>
          <cell r="S18">
            <v>20.9</v>
          </cell>
          <cell r="T18">
            <v>44.3</v>
          </cell>
          <cell r="U18">
            <v>44.3</v>
          </cell>
          <cell r="V18">
            <v>100.3</v>
          </cell>
          <cell r="W18">
            <v>133.80000000000001</v>
          </cell>
          <cell r="X18">
            <v>147.4</v>
          </cell>
          <cell r="Y18">
            <v>331.9</v>
          </cell>
          <cell r="Z18">
            <v>396.1</v>
          </cell>
          <cell r="AA18">
            <v>389.5</v>
          </cell>
          <cell r="AB18">
            <v>406.3</v>
          </cell>
          <cell r="AC18">
            <v>408.5</v>
          </cell>
          <cell r="AD18">
            <v>420</v>
          </cell>
          <cell r="AE18">
            <v>423.3</v>
          </cell>
          <cell r="AF18">
            <v>430.2</v>
          </cell>
          <cell r="AG18"/>
        </row>
        <row r="19">
          <cell r="B19"/>
          <cell r="C19">
            <v>0</v>
          </cell>
          <cell r="D19"/>
          <cell r="E19"/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0.3</v>
          </cell>
          <cell r="L19">
            <v>0.2</v>
          </cell>
          <cell r="M19">
            <v>0</v>
          </cell>
          <cell r="N19">
            <v>0</v>
          </cell>
          <cell r="O19">
            <v>4.0999999999999996</v>
          </cell>
          <cell r="P19">
            <v>2.4</v>
          </cell>
          <cell r="Q19">
            <v>6.8</v>
          </cell>
          <cell r="R19">
            <v>16.399999999999999</v>
          </cell>
          <cell r="S19">
            <v>25.2</v>
          </cell>
          <cell r="T19">
            <v>42.1</v>
          </cell>
          <cell r="U19">
            <v>74.3</v>
          </cell>
          <cell r="V19">
            <v>141.9</v>
          </cell>
          <cell r="W19">
            <v>441.9</v>
          </cell>
          <cell r="X19">
            <v>790.6</v>
          </cell>
          <cell r="Y19">
            <v>1814.4</v>
          </cell>
          <cell r="Z19">
            <v>1894.5</v>
          </cell>
          <cell r="AA19">
            <v>1671.8</v>
          </cell>
          <cell r="AB19">
            <v>1653.9</v>
          </cell>
          <cell r="AC19">
            <v>1650.3</v>
          </cell>
          <cell r="AD19">
            <v>1620.8</v>
          </cell>
          <cell r="AE19">
            <v>1624.8</v>
          </cell>
          <cell r="AF19">
            <v>1618.2</v>
          </cell>
          <cell r="AG19"/>
        </row>
        <row r="20">
          <cell r="C20">
            <v>0</v>
          </cell>
          <cell r="D20"/>
          <cell r="E20"/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42.5</v>
          </cell>
          <cell r="U20">
            <v>974.2</v>
          </cell>
          <cell r="V20">
            <v>2132.6999999999998</v>
          </cell>
          <cell r="W20">
            <v>1871.1999999999998</v>
          </cell>
          <cell r="X20">
            <v>2374</v>
          </cell>
          <cell r="Y20">
            <v>2813.2999999999997</v>
          </cell>
          <cell r="Z20">
            <v>3084.2</v>
          </cell>
          <cell r="AA20">
            <v>3392.6</v>
          </cell>
          <cell r="AB20">
            <v>3298.1000000000004</v>
          </cell>
          <cell r="AC20">
            <v>3080.1</v>
          </cell>
          <cell r="AD20">
            <v>2821.2999999999997</v>
          </cell>
          <cell r="AE20">
            <v>2941.9</v>
          </cell>
        </row>
        <row r="21">
          <cell r="B21"/>
          <cell r="C21">
            <v>0</v>
          </cell>
          <cell r="D21"/>
          <cell r="E21"/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13.1</v>
          </cell>
          <cell r="U21">
            <v>583</v>
          </cell>
          <cell r="V21">
            <v>1759.1</v>
          </cell>
          <cell r="W21">
            <v>1709.1</v>
          </cell>
          <cell r="X21">
            <v>2051.5</v>
          </cell>
          <cell r="Y21">
            <v>2374.1999999999998</v>
          </cell>
          <cell r="Z21">
            <v>2579.1</v>
          </cell>
          <cell r="AA21">
            <v>2840</v>
          </cell>
          <cell r="AB21">
            <v>2759.9</v>
          </cell>
          <cell r="AC21">
            <v>2555.6</v>
          </cell>
          <cell r="AD21">
            <v>2294.1999999999998</v>
          </cell>
          <cell r="AE21">
            <v>2417</v>
          </cell>
          <cell r="AF21">
            <v>2439.9</v>
          </cell>
          <cell r="AG21"/>
        </row>
        <row r="22">
          <cell r="B22"/>
          <cell r="C22">
            <v>0</v>
          </cell>
          <cell r="D22"/>
          <cell r="E22"/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29.4</v>
          </cell>
          <cell r="U22">
            <v>391.2</v>
          </cell>
          <cell r="V22">
            <v>373.6</v>
          </cell>
          <cell r="W22">
            <v>162.1</v>
          </cell>
          <cell r="X22">
            <v>322.5</v>
          </cell>
          <cell r="Y22">
            <v>439.1</v>
          </cell>
          <cell r="Z22">
            <v>505.1</v>
          </cell>
          <cell r="AA22">
            <v>552.6</v>
          </cell>
          <cell r="AB22">
            <v>538.20000000000005</v>
          </cell>
          <cell r="AC22">
            <v>524.5</v>
          </cell>
          <cell r="AD22">
            <v>527.1</v>
          </cell>
          <cell r="AE22">
            <v>524.9</v>
          </cell>
          <cell r="AF22">
            <v>486.8</v>
          </cell>
          <cell r="AG22"/>
        </row>
        <row r="23">
          <cell r="B23"/>
          <cell r="C23">
            <v>38.65</v>
          </cell>
          <cell r="D23"/>
          <cell r="E23"/>
          <cell r="F23">
            <v>100.35</v>
          </cell>
          <cell r="G23">
            <v>177.14999999999998</v>
          </cell>
          <cell r="H23">
            <v>229.95000000000002</v>
          </cell>
          <cell r="I23">
            <v>275.05</v>
          </cell>
          <cell r="J23">
            <v>355.75</v>
          </cell>
          <cell r="K23">
            <v>617.95000000000005</v>
          </cell>
          <cell r="L23">
            <v>704.3</v>
          </cell>
          <cell r="M23">
            <v>1054.45</v>
          </cell>
          <cell r="N23">
            <v>1027.55</v>
          </cell>
          <cell r="O23">
            <v>1396.5500000000002</v>
          </cell>
          <cell r="P23">
            <v>2170.35</v>
          </cell>
          <cell r="Q23">
            <v>2387.85</v>
          </cell>
          <cell r="R23">
            <v>2131.15</v>
          </cell>
          <cell r="S23">
            <v>2024.6</v>
          </cell>
          <cell r="T23">
            <v>2069.5500000000002</v>
          </cell>
          <cell r="U23">
            <v>2378.9199999999996</v>
          </cell>
          <cell r="V23">
            <v>3250.88</v>
          </cell>
          <cell r="W23">
            <v>4224.3599999999997</v>
          </cell>
          <cell r="X23">
            <v>5192.6000000000004</v>
          </cell>
          <cell r="Y23">
            <v>7470.8</v>
          </cell>
          <cell r="Z23">
            <v>8823</v>
          </cell>
          <cell r="AA23">
            <v>9567.6</v>
          </cell>
          <cell r="AB23">
            <v>9693.9</v>
          </cell>
          <cell r="AC23">
            <v>9978.5</v>
          </cell>
          <cell r="AD23">
            <v>10128.5</v>
          </cell>
          <cell r="AE23">
            <v>10538.699999999999</v>
          </cell>
        </row>
        <row r="24">
          <cell r="B24"/>
          <cell r="C24">
            <v>36.449999999999996</v>
          </cell>
          <cell r="D24"/>
          <cell r="E24"/>
          <cell r="F24">
            <v>85.75</v>
          </cell>
          <cell r="G24">
            <v>109.75</v>
          </cell>
          <cell r="H24">
            <v>148.95000000000002</v>
          </cell>
          <cell r="I24">
            <v>198.55</v>
          </cell>
          <cell r="J24">
            <v>314.55</v>
          </cell>
          <cell r="K24">
            <v>576.45000000000005</v>
          </cell>
          <cell r="L24">
            <v>662.3</v>
          </cell>
          <cell r="M24">
            <v>965.15</v>
          </cell>
          <cell r="N24">
            <v>868.75</v>
          </cell>
          <cell r="O24">
            <v>1214.45</v>
          </cell>
          <cell r="P24">
            <v>1964.85</v>
          </cell>
          <cell r="Q24">
            <v>2156.9499999999998</v>
          </cell>
          <cell r="R24">
            <v>1889.35</v>
          </cell>
          <cell r="S24">
            <v>1736.8</v>
          </cell>
          <cell r="T24">
            <v>1738.75</v>
          </cell>
          <cell r="U24">
            <v>1539.8899999999999</v>
          </cell>
          <cell r="V24">
            <v>1702.24</v>
          </cell>
          <cell r="W24">
            <v>1861.8400000000001</v>
          </cell>
          <cell r="X24">
            <v>1985.8000000000002</v>
          </cell>
          <cell r="Y24">
            <v>2513.5</v>
          </cell>
          <cell r="Z24">
            <v>2905.4</v>
          </cell>
          <cell r="AA24">
            <v>2993.6</v>
          </cell>
          <cell r="AB24">
            <v>3096.6000000000004</v>
          </cell>
          <cell r="AC24">
            <v>3257</v>
          </cell>
          <cell r="AD24">
            <v>3255.3</v>
          </cell>
          <cell r="AE24">
            <v>3389.7</v>
          </cell>
        </row>
        <row r="25">
          <cell r="B25"/>
          <cell r="C25">
            <v>34.15</v>
          </cell>
          <cell r="D25"/>
          <cell r="E25"/>
          <cell r="F25">
            <v>27.65</v>
          </cell>
          <cell r="G25">
            <v>7.15</v>
          </cell>
          <cell r="H25">
            <v>8.5500000000000007</v>
          </cell>
          <cell r="I25">
            <v>17.75</v>
          </cell>
          <cell r="J25">
            <v>102.45</v>
          </cell>
          <cell r="K25">
            <v>208.95</v>
          </cell>
          <cell r="L25">
            <v>268.5</v>
          </cell>
          <cell r="M25">
            <v>472.75</v>
          </cell>
          <cell r="N25">
            <v>502.85</v>
          </cell>
          <cell r="O25">
            <v>609.95000000000005</v>
          </cell>
          <cell r="P25">
            <v>777.05</v>
          </cell>
          <cell r="Q25">
            <v>894.25</v>
          </cell>
          <cell r="R25">
            <v>910.65</v>
          </cell>
          <cell r="S25">
            <v>921.5</v>
          </cell>
          <cell r="T25">
            <v>921.35</v>
          </cell>
          <cell r="U25">
            <v>816.48</v>
          </cell>
          <cell r="V25">
            <v>985.74</v>
          </cell>
          <cell r="W25">
            <v>1017.12</v>
          </cell>
          <cell r="X25">
            <v>961.6</v>
          </cell>
          <cell r="Y25">
            <v>981.8</v>
          </cell>
          <cell r="Z25">
            <v>1166.2</v>
          </cell>
          <cell r="AA25">
            <v>1208.0999999999999</v>
          </cell>
          <cell r="AB25">
            <v>1230.9000000000001</v>
          </cell>
          <cell r="AC25">
            <v>1260.2</v>
          </cell>
          <cell r="AD25">
            <v>1262.5</v>
          </cell>
          <cell r="AE25">
            <v>1322.2</v>
          </cell>
          <cell r="AF25">
            <v>1311.6</v>
          </cell>
          <cell r="AG25"/>
        </row>
        <row r="26">
          <cell r="B26"/>
          <cell r="C26">
            <v>2.2999999999999998</v>
          </cell>
          <cell r="D26"/>
          <cell r="E26"/>
          <cell r="F26">
            <v>58.1</v>
          </cell>
          <cell r="G26">
            <v>102.6</v>
          </cell>
          <cell r="H26">
            <v>140.4</v>
          </cell>
          <cell r="I26">
            <v>180.8</v>
          </cell>
          <cell r="J26">
            <v>212.1</v>
          </cell>
          <cell r="K26">
            <v>367.5</v>
          </cell>
          <cell r="L26">
            <v>393.8</v>
          </cell>
          <cell r="M26">
            <v>492.4</v>
          </cell>
          <cell r="N26">
            <v>365.9</v>
          </cell>
          <cell r="O26">
            <v>604.5</v>
          </cell>
          <cell r="P26">
            <v>1187.8</v>
          </cell>
          <cell r="Q26">
            <v>1262.7</v>
          </cell>
          <cell r="R26">
            <v>978.7</v>
          </cell>
          <cell r="S26">
            <v>815.3</v>
          </cell>
          <cell r="T26">
            <v>817.4</v>
          </cell>
          <cell r="U26">
            <v>723.41</v>
          </cell>
          <cell r="V26">
            <v>716.5</v>
          </cell>
          <cell r="W26">
            <v>844.72</v>
          </cell>
          <cell r="X26">
            <v>1024.2</v>
          </cell>
          <cell r="Y26">
            <v>1531.7</v>
          </cell>
          <cell r="Z26">
            <v>1739.2</v>
          </cell>
          <cell r="AA26">
            <v>1785.5</v>
          </cell>
          <cell r="AB26">
            <v>1865.7</v>
          </cell>
          <cell r="AC26">
            <v>1996.8</v>
          </cell>
          <cell r="AD26">
            <v>1992.8</v>
          </cell>
          <cell r="AE26">
            <v>2067.5</v>
          </cell>
          <cell r="AF26">
            <v>2243.6</v>
          </cell>
          <cell r="AG26"/>
        </row>
        <row r="27">
          <cell r="B27"/>
          <cell r="C27">
            <v>2.2000000000000002</v>
          </cell>
          <cell r="D27"/>
          <cell r="E27"/>
          <cell r="F27">
            <v>14.6</v>
          </cell>
          <cell r="G27">
            <v>67.399999999999991</v>
          </cell>
          <cell r="H27">
            <v>81</v>
          </cell>
          <cell r="I27">
            <v>76.500000000000014</v>
          </cell>
          <cell r="J27">
            <v>41.2</v>
          </cell>
          <cell r="K27">
            <v>41.5</v>
          </cell>
          <cell r="L27">
            <v>42.000000000000007</v>
          </cell>
          <cell r="M27">
            <v>89.3</v>
          </cell>
          <cell r="N27">
            <v>158.80000000000001</v>
          </cell>
          <cell r="O27">
            <v>182.10000000000002</v>
          </cell>
          <cell r="P27">
            <v>205.5</v>
          </cell>
          <cell r="Q27">
            <v>230.9</v>
          </cell>
          <cell r="R27">
            <v>241.79999999999998</v>
          </cell>
          <cell r="S27">
            <v>287.8</v>
          </cell>
          <cell r="T27">
            <v>308.7</v>
          </cell>
          <cell r="U27">
            <v>365.40999999999997</v>
          </cell>
          <cell r="V27">
            <v>602.91999999999996</v>
          </cell>
          <cell r="W27">
            <v>1536.1999999999998</v>
          </cell>
          <cell r="X27">
            <v>2459.1999999999998</v>
          </cell>
          <cell r="Y27">
            <v>4012.8</v>
          </cell>
          <cell r="Z27">
            <v>4660.7</v>
          </cell>
          <cell r="AA27">
            <v>5072.8999999999996</v>
          </cell>
          <cell r="AB27">
            <v>5185.3999999999996</v>
          </cell>
          <cell r="AC27">
            <v>5338</v>
          </cell>
          <cell r="AD27">
            <v>5403.8</v>
          </cell>
          <cell r="AE27">
            <v>5413.9</v>
          </cell>
        </row>
        <row r="28">
          <cell r="B28"/>
          <cell r="C28">
            <v>0</v>
          </cell>
          <cell r="D28"/>
          <cell r="E28"/>
          <cell r="F28">
            <v>3.4</v>
          </cell>
          <cell r="G28">
            <v>53.8</v>
          </cell>
          <cell r="H28">
            <v>67.900000000000006</v>
          </cell>
          <cell r="I28">
            <v>64.5</v>
          </cell>
          <cell r="J28">
            <v>26.8</v>
          </cell>
          <cell r="K28">
            <v>26.8</v>
          </cell>
          <cell r="L28">
            <v>27.8</v>
          </cell>
          <cell r="M28">
            <v>70.8</v>
          </cell>
          <cell r="N28">
            <v>42.8</v>
          </cell>
          <cell r="O28">
            <v>67.3</v>
          </cell>
          <cell r="P28">
            <v>82.4</v>
          </cell>
          <cell r="Q28">
            <v>100.8</v>
          </cell>
          <cell r="R28">
            <v>114.9</v>
          </cell>
          <cell r="S28">
            <v>133.9</v>
          </cell>
          <cell r="T28">
            <v>153.1</v>
          </cell>
          <cell r="U28">
            <v>195.15</v>
          </cell>
          <cell r="V28">
            <v>217.39</v>
          </cell>
          <cell r="W28">
            <v>254.6</v>
          </cell>
          <cell r="X28">
            <v>276.5</v>
          </cell>
          <cell r="Y28">
            <v>347</v>
          </cell>
          <cell r="Z28">
            <v>408.2</v>
          </cell>
          <cell r="AA28">
            <v>469.9</v>
          </cell>
          <cell r="AB28">
            <v>483.6</v>
          </cell>
          <cell r="AC28">
            <v>541.20000000000005</v>
          </cell>
          <cell r="AD28">
            <v>544</v>
          </cell>
          <cell r="AE28">
            <v>526.5</v>
          </cell>
          <cell r="AF28">
            <v>478.7</v>
          </cell>
          <cell r="AG28"/>
        </row>
        <row r="29">
          <cell r="B29"/>
          <cell r="C29">
            <v>0.9</v>
          </cell>
          <cell r="D29"/>
          <cell r="E29"/>
          <cell r="F29">
            <v>2.4</v>
          </cell>
          <cell r="G29">
            <v>2.9</v>
          </cell>
          <cell r="H29">
            <v>3.1</v>
          </cell>
          <cell r="I29">
            <v>2.7</v>
          </cell>
          <cell r="J29">
            <v>4.2</v>
          </cell>
          <cell r="K29">
            <v>5.8</v>
          </cell>
          <cell r="L29">
            <v>5.8</v>
          </cell>
          <cell r="M29">
            <v>4.5</v>
          </cell>
          <cell r="N29">
            <v>2.8</v>
          </cell>
          <cell r="O29">
            <v>2.7</v>
          </cell>
          <cell r="P29">
            <v>1.2</v>
          </cell>
          <cell r="Q29">
            <v>3.2</v>
          </cell>
          <cell r="R29">
            <v>3.3</v>
          </cell>
          <cell r="S29">
            <v>9</v>
          </cell>
          <cell r="T29">
            <v>12.4</v>
          </cell>
          <cell r="U29">
            <v>16.760000000000002</v>
          </cell>
          <cell r="V29">
            <v>16.59</v>
          </cell>
          <cell r="W29">
            <v>43.2</v>
          </cell>
          <cell r="X29">
            <v>68.3</v>
          </cell>
          <cell r="Y29">
            <v>95.6</v>
          </cell>
          <cell r="Z29">
            <v>103.4</v>
          </cell>
          <cell r="AA29">
            <v>107</v>
          </cell>
          <cell r="AB29">
            <v>108.3</v>
          </cell>
          <cell r="AC29">
            <v>118.7</v>
          </cell>
          <cell r="AD29">
            <v>108.7</v>
          </cell>
          <cell r="AE29">
            <v>115.8</v>
          </cell>
          <cell r="AF29">
            <v>116.7</v>
          </cell>
          <cell r="AG29"/>
        </row>
        <row r="30">
          <cell r="B30"/>
          <cell r="C30">
            <v>1.3</v>
          </cell>
          <cell r="D30"/>
          <cell r="E30"/>
          <cell r="F30">
            <v>6.3</v>
          </cell>
          <cell r="G30">
            <v>8.1</v>
          </cell>
          <cell r="H30">
            <v>7.6</v>
          </cell>
          <cell r="I30">
            <v>6.9</v>
          </cell>
          <cell r="J30">
            <v>5.7</v>
          </cell>
          <cell r="K30">
            <v>5.6</v>
          </cell>
          <cell r="L30">
            <v>4.7</v>
          </cell>
          <cell r="M30">
            <v>8.6999999999999993</v>
          </cell>
          <cell r="N30">
            <v>11.3</v>
          </cell>
          <cell r="O30">
            <v>9.6999999999999993</v>
          </cell>
          <cell r="P30">
            <v>12.2</v>
          </cell>
          <cell r="Q30">
            <v>16.899999999999999</v>
          </cell>
          <cell r="R30">
            <v>28.5</v>
          </cell>
          <cell r="S30">
            <v>32.4</v>
          </cell>
          <cell r="T30">
            <v>25.5</v>
          </cell>
          <cell r="U30">
            <v>44.1</v>
          </cell>
          <cell r="V30">
            <v>120.69</v>
          </cell>
          <cell r="W30">
            <v>227.75</v>
          </cell>
          <cell r="X30">
            <v>371.2</v>
          </cell>
          <cell r="Y30">
            <v>484.9</v>
          </cell>
          <cell r="Z30">
            <v>592.6</v>
          </cell>
          <cell r="AA30">
            <v>677.7</v>
          </cell>
          <cell r="AB30">
            <v>753.2</v>
          </cell>
          <cell r="AC30">
            <v>785.3</v>
          </cell>
          <cell r="AD30">
            <v>817.3</v>
          </cell>
          <cell r="AE30">
            <v>831.4</v>
          </cell>
          <cell r="AF30">
            <v>863.5</v>
          </cell>
          <cell r="AG30"/>
        </row>
        <row r="31">
          <cell r="B31"/>
          <cell r="C31">
            <v>0</v>
          </cell>
          <cell r="D31"/>
          <cell r="E31"/>
          <cell r="F31">
            <v>2.5</v>
          </cell>
          <cell r="G31">
            <v>2.6</v>
          </cell>
          <cell r="H31">
            <v>2.4</v>
          </cell>
          <cell r="I31">
            <v>2.4</v>
          </cell>
          <cell r="J31">
            <v>4.5</v>
          </cell>
          <cell r="K31">
            <v>3.3</v>
          </cell>
          <cell r="L31">
            <v>3.7</v>
          </cell>
          <cell r="M31">
            <v>5.3</v>
          </cell>
          <cell r="N31">
            <v>101.9</v>
          </cell>
          <cell r="O31">
            <v>102.4</v>
          </cell>
          <cell r="P31">
            <v>109.7</v>
          </cell>
          <cell r="Q31">
            <v>110</v>
          </cell>
          <cell r="R31">
            <v>95.1</v>
          </cell>
          <cell r="S31">
            <v>112.5</v>
          </cell>
          <cell r="T31">
            <v>117.7</v>
          </cell>
          <cell r="U31">
            <v>109.4</v>
          </cell>
          <cell r="V31">
            <v>248.25</v>
          </cell>
          <cell r="W31">
            <v>1010.65</v>
          </cell>
          <cell r="X31">
            <v>1743.2</v>
          </cell>
          <cell r="Y31">
            <v>3085.3</v>
          </cell>
          <cell r="Z31">
            <v>3556.5</v>
          </cell>
          <cell r="AA31">
            <v>3818.3</v>
          </cell>
          <cell r="AB31">
            <v>3840.3</v>
          </cell>
          <cell r="AC31">
            <v>3892.8</v>
          </cell>
          <cell r="AD31">
            <v>3933.8</v>
          </cell>
          <cell r="AE31">
            <v>3940.2</v>
          </cell>
          <cell r="AF31">
            <v>3980.4</v>
          </cell>
          <cell r="AG31"/>
        </row>
        <row r="32">
          <cell r="B32"/>
          <cell r="C32">
            <v>0</v>
          </cell>
          <cell r="D32"/>
          <cell r="E32"/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22.1</v>
          </cell>
          <cell r="U32">
            <v>473.62</v>
          </cell>
          <cell r="V32">
            <v>945.72</v>
          </cell>
          <cell r="W32">
            <v>826.32</v>
          </cell>
          <cell r="X32">
            <v>747.6</v>
          </cell>
          <cell r="Y32">
            <v>944.5</v>
          </cell>
          <cell r="Z32">
            <v>1256.9000000000001</v>
          </cell>
          <cell r="AA32">
            <v>1501.1</v>
          </cell>
          <cell r="AB32">
            <v>1411.9</v>
          </cell>
          <cell r="AC32">
            <v>1383.5</v>
          </cell>
          <cell r="AD32">
            <v>1469.4</v>
          </cell>
          <cell r="AE32">
            <v>1735.1000000000001</v>
          </cell>
        </row>
        <row r="33">
          <cell r="B33"/>
          <cell r="C33">
            <v>0</v>
          </cell>
          <cell r="D33"/>
          <cell r="E33"/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17</v>
          </cell>
          <cell r="U33">
            <v>466.56</v>
          </cell>
          <cell r="V33">
            <v>922.51</v>
          </cell>
          <cell r="W33">
            <v>822.12</v>
          </cell>
          <cell r="X33">
            <v>704.5</v>
          </cell>
          <cell r="Y33">
            <v>872.8</v>
          </cell>
          <cell r="Z33">
            <v>1142.9000000000001</v>
          </cell>
          <cell r="AA33">
            <v>1349.8</v>
          </cell>
          <cell r="AB33">
            <v>1172</v>
          </cell>
          <cell r="AC33">
            <v>1144.5999999999999</v>
          </cell>
          <cell r="AD33">
            <v>1209.5</v>
          </cell>
          <cell r="AE33">
            <v>1497.9</v>
          </cell>
          <cell r="AF33">
            <v>1491.8</v>
          </cell>
          <cell r="AG33"/>
        </row>
        <row r="34">
          <cell r="B34"/>
          <cell r="C34">
            <v>0</v>
          </cell>
          <cell r="D34"/>
          <cell r="E34"/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5.0999999999999996</v>
          </cell>
          <cell r="U34">
            <v>7.06</v>
          </cell>
          <cell r="V34">
            <v>23.21</v>
          </cell>
          <cell r="W34">
            <v>4.2</v>
          </cell>
          <cell r="X34">
            <v>43.1</v>
          </cell>
          <cell r="Y34">
            <v>71.7</v>
          </cell>
          <cell r="Z34">
            <v>114</v>
          </cell>
          <cell r="AA34">
            <v>151.30000000000001</v>
          </cell>
          <cell r="AB34">
            <v>239.9</v>
          </cell>
          <cell r="AC34">
            <v>238.9</v>
          </cell>
          <cell r="AD34">
            <v>259.89999999999998</v>
          </cell>
          <cell r="AE34">
            <v>237.2</v>
          </cell>
          <cell r="AF34">
            <v>248.9</v>
          </cell>
          <cell r="AG34"/>
        </row>
        <row r="35">
          <cell r="B35"/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>
            <v>16.399999999999999</v>
          </cell>
          <cell r="AD35">
            <v>50</v>
          </cell>
          <cell r="AE35"/>
          <cell r="AF35"/>
          <cell r="AG35"/>
        </row>
        <row r="36">
          <cell r="B36">
            <v>34905.5</v>
          </cell>
          <cell r="C36">
            <v>45531.3</v>
          </cell>
          <cell r="D36">
            <v>45762</v>
          </cell>
          <cell r="E36">
            <v>45211</v>
          </cell>
          <cell r="F36">
            <v>48283.05</v>
          </cell>
          <cell r="G36">
            <v>41542.200000000004</v>
          </cell>
          <cell r="H36">
            <v>46328.799999999996</v>
          </cell>
          <cell r="I36">
            <v>46331.950000000004</v>
          </cell>
          <cell r="J36">
            <v>46671.5</v>
          </cell>
          <cell r="K36">
            <v>51676</v>
          </cell>
          <cell r="L36">
            <v>50990.85</v>
          </cell>
          <cell r="M36">
            <v>54472.549999999996</v>
          </cell>
          <cell r="N36">
            <v>48315.350000000006</v>
          </cell>
          <cell r="O36">
            <v>47078.950000000004</v>
          </cell>
          <cell r="P36">
            <v>54149.5</v>
          </cell>
          <cell r="Q36">
            <v>48610.649999999994</v>
          </cell>
          <cell r="R36">
            <v>50813.8</v>
          </cell>
          <cell r="S36">
            <v>47898.95</v>
          </cell>
          <cell r="T36">
            <v>58163.950000000004</v>
          </cell>
          <cell r="U36">
            <v>69255.42</v>
          </cell>
          <cell r="V36">
            <v>76964.37</v>
          </cell>
          <cell r="W36">
            <v>82961.460000000006</v>
          </cell>
          <cell r="X36">
            <v>92222.399999999994</v>
          </cell>
          <cell r="Y36">
            <v>112008.4</v>
          </cell>
          <cell r="Z36">
            <v>120679</v>
          </cell>
          <cell r="AA36">
            <v>108904.1</v>
          </cell>
          <cell r="AB36">
            <v>108022</v>
          </cell>
          <cell r="AC36">
            <v>103914.09999999999</v>
          </cell>
          <cell r="AD36">
            <v>114464.73999999999</v>
          </cell>
          <cell r="AE36">
            <v>115846.99999999999</v>
          </cell>
        </row>
        <row r="192">
          <cell r="AD192">
            <v>10.26469</v>
          </cell>
          <cell r="AE192">
            <v>10.714754000000001</v>
          </cell>
          <cell r="AF192">
            <v>10.906855999999999</v>
          </cell>
        </row>
        <row r="193">
          <cell r="AD193">
            <v>20.107588</v>
          </cell>
          <cell r="AE193">
            <v>20.865275</v>
          </cell>
          <cell r="AF193">
            <v>21.650034999999999</v>
          </cell>
        </row>
        <row r="194">
          <cell r="AD194">
            <v>0.81308999999999998</v>
          </cell>
          <cell r="AE194">
            <v>0.81308999999999998</v>
          </cell>
          <cell r="AF194">
            <v>0.81708999999999998</v>
          </cell>
        </row>
        <row r="195">
          <cell r="AD195">
            <v>4.1803960000000009</v>
          </cell>
          <cell r="AE195">
            <v>4.1197410000000003</v>
          </cell>
          <cell r="AF195">
            <v>4.1059310000000009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urostat"/>
      <sheetName val="Serie con dati Terna"/>
      <sheetName val="Serie Terna (ELE-CHP)"/>
      <sheetName val="Dati NC"/>
    </sheetNames>
    <sheetDataSet>
      <sheetData sheetId="0"/>
      <sheetData sheetId="1">
        <row r="142">
          <cell r="Q142">
            <v>585.235114909255</v>
          </cell>
          <cell r="R142">
            <v>575.77112639842551</v>
          </cell>
          <cell r="S142">
            <v>560.08495393992018</v>
          </cell>
          <cell r="T142">
            <v>556.45723323527022</v>
          </cell>
          <cell r="U142">
            <v>548.20081470371463</v>
          </cell>
          <cell r="V142">
            <v>546.8788351254567</v>
          </cell>
          <cell r="W142">
            <v>548.45671670697345</v>
          </cell>
          <cell r="X142">
            <v>562.8416193860071</v>
          </cell>
          <cell r="Y142">
            <v>555.99619084320307</v>
          </cell>
          <cell r="Z142">
            <v>575.46388281974964</v>
          </cell>
          <cell r="AA142">
            <v>544.3806628768823</v>
          </cell>
          <cell r="AB142">
            <v>518.26916563148313</v>
          </cell>
          <cell r="AC142">
            <v>492.6685061596886</v>
          </cell>
          <cell r="AD142">
            <v>495.02974410383706</v>
          </cell>
          <cell r="AE142">
            <v>462.72080829975181</v>
          </cell>
          <cell r="AF142">
            <v>449.12267746800086</v>
          </cell>
        </row>
        <row r="143">
          <cell r="Q143">
            <v>573.9812054277653</v>
          </cell>
          <cell r="R143">
            <v>564.11558067621172</v>
          </cell>
          <cell r="S143">
            <v>548.57355947628503</v>
          </cell>
          <cell r="T143">
            <v>543.70813329550833</v>
          </cell>
          <cell r="U143">
            <v>529.87363720453038</v>
          </cell>
          <cell r="V143">
            <v>524.4786637255246</v>
          </cell>
          <cell r="W143">
            <v>522.36599520818322</v>
          </cell>
          <cell r="X143">
            <v>530.42532231375299</v>
          </cell>
          <cell r="Y143">
            <v>506.56658161683276</v>
          </cell>
          <cell r="Z143">
            <v>514.04318305649281</v>
          </cell>
          <cell r="AA143">
            <v>489.2321029146496</v>
          </cell>
          <cell r="AB143">
            <v>467.38335204557541</v>
          </cell>
          <cell r="AC143">
            <v>446.91164158474999</v>
          </cell>
          <cell r="AD143">
            <v>445.55326287055351</v>
          </cell>
          <cell r="AE143">
            <v>416.3199401345924</v>
          </cell>
          <cell r="AF143">
            <v>400.352013601208</v>
          </cell>
        </row>
        <row r="148">
          <cell r="Q148">
            <v>559.67308051282077</v>
          </cell>
          <cell r="R148">
            <v>550.30184273850102</v>
          </cell>
          <cell r="S148">
            <v>535.24949274135099</v>
          </cell>
          <cell r="T148">
            <v>530.59346163985845</v>
          </cell>
          <cell r="U148">
            <v>516.29651035347672</v>
          </cell>
          <cell r="V148">
            <v>510.84048693222167</v>
          </cell>
          <cell r="W148">
            <v>507.95411617509353</v>
          </cell>
          <cell r="X148">
            <v>515.34948607572755</v>
          </cell>
          <cell r="Y148">
            <v>490.21665074457695</v>
          </cell>
          <cell r="Z148">
            <v>495.47478488113632</v>
          </cell>
          <cell r="AA148">
            <v>472.49926253568208</v>
          </cell>
          <cell r="AB148">
            <v>451.42465640543008</v>
          </cell>
          <cell r="AC148">
            <v>432.69291340947342</v>
          </cell>
          <cell r="AD148">
            <v>430.52504883421926</v>
          </cell>
          <cell r="AE148">
            <v>402.44715214328693</v>
          </cell>
          <cell r="AF148">
            <v>386.4017971430016</v>
          </cell>
        </row>
        <row r="149">
          <cell r="Q149">
            <v>487.19449582928257</v>
          </cell>
          <cell r="R149">
            <v>478.7624922967799</v>
          </cell>
          <cell r="S149">
            <v>471.18980706693907</v>
          </cell>
          <cell r="T149">
            <v>451.5994449190639</v>
          </cell>
          <cell r="U149">
            <v>415.38375584879884</v>
          </cell>
          <cell r="V149">
            <v>404.57922558838197</v>
          </cell>
          <cell r="W149">
            <v>395.64171278118062</v>
          </cell>
          <cell r="X149">
            <v>386.8250889551615</v>
          </cell>
          <cell r="Y149">
            <v>338.23520675256083</v>
          </cell>
          <cell r="Z149">
            <v>324.39411805597297</v>
          </cell>
          <cell r="AA149">
            <v>332.66762670230514</v>
          </cell>
          <cell r="AB149">
            <v>322.51229901127169</v>
          </cell>
          <cell r="AC149">
            <v>317.42615148140158</v>
          </cell>
          <cell r="AD149">
            <v>297.23945390973296</v>
          </cell>
          <cell r="AE149">
            <v>278.12114616068015</v>
          </cell>
          <cell r="AF149">
            <v>259.82757333798429</v>
          </cell>
        </row>
        <row r="153">
          <cell r="B153">
            <v>876.910504813579</v>
          </cell>
          <cell r="C153">
            <v>881.04493645788239</v>
          </cell>
          <cell r="D153">
            <v>882.22494191407702</v>
          </cell>
          <cell r="E153">
            <v>870.3824621165702</v>
          </cell>
          <cell r="F153">
            <v>871.34980568030005</v>
          </cell>
          <cell r="G153">
            <v>863.21174173406769</v>
          </cell>
          <cell r="H153">
            <v>864.26402591796057</v>
          </cell>
          <cell r="I153">
            <v>867.33205679951175</v>
          </cell>
          <cell r="J153">
            <v>870.74406663769582</v>
          </cell>
          <cell r="K153">
            <v>860.44934552206655</v>
          </cell>
          <cell r="L153">
            <v>852.01099908124331</v>
          </cell>
          <cell r="M153">
            <v>888.03394092227597</v>
          </cell>
          <cell r="N153">
            <v>907.20791992133331</v>
          </cell>
          <cell r="O153">
            <v>909.0174544673996</v>
          </cell>
          <cell r="P153">
            <v>926.50746960605431</v>
          </cell>
          <cell r="Q153">
            <v>919.86301040038461</v>
          </cell>
          <cell r="R153">
            <v>898.57581152819705</v>
          </cell>
          <cell r="S153">
            <v>921.60269241366939</v>
          </cell>
          <cell r="T153">
            <v>934.7872152861047</v>
          </cell>
          <cell r="U153">
            <v>910.39956186582276</v>
          </cell>
          <cell r="V153">
            <v>889.47857614303371</v>
          </cell>
          <cell r="W153">
            <v>873.69439448371145</v>
          </cell>
          <cell r="X153">
            <v>862.45307697388535</v>
          </cell>
          <cell r="Y153">
            <v>877.65336236047153</v>
          </cell>
          <cell r="Z153">
            <v>876.4342238953144</v>
          </cell>
          <cell r="AA153">
            <v>899.77381817586729</v>
          </cell>
          <cell r="AB153">
            <v>895.42888298184539</v>
          </cell>
          <cell r="AC153">
            <v>870.03937835503643</v>
          </cell>
          <cell r="AD153">
            <v>884.45511791307888</v>
          </cell>
          <cell r="AE153">
            <v>908.87712567892527</v>
          </cell>
          <cell r="AF153">
            <v>927.19373170736299</v>
          </cell>
        </row>
        <row r="154">
          <cell r="B154">
            <v>534.95397568795761</v>
          </cell>
          <cell r="C154">
            <v>539.34195252480492</v>
          </cell>
          <cell r="D154">
            <v>533.4382655056437</v>
          </cell>
          <cell r="E154">
            <v>531.69379225713976</v>
          </cell>
          <cell r="F154">
            <v>519.71795378593276</v>
          </cell>
          <cell r="G154">
            <v>524.0681783667734</v>
          </cell>
          <cell r="H154">
            <v>515.73145157662407</v>
          </cell>
          <cell r="I154">
            <v>500.98050228332801</v>
          </cell>
          <cell r="J154">
            <v>506.4624629057638</v>
          </cell>
          <cell r="K154">
            <v>501.63725646401616</v>
          </cell>
          <cell r="L154">
            <v>486.08909796489854</v>
          </cell>
          <cell r="M154">
            <v>460.60332025285436</v>
          </cell>
          <cell r="N154">
            <v>491.62962093155176</v>
          </cell>
          <cell r="O154">
            <v>427.74223563469059</v>
          </cell>
          <cell r="P154">
            <v>407.47090636478202</v>
          </cell>
          <cell r="Q154">
            <v>400.53625681370426</v>
          </cell>
          <cell r="R154">
            <v>389.78025516354774</v>
          </cell>
          <cell r="S154">
            <v>387.26486770383269</v>
          </cell>
          <cell r="T154">
            <v>391.48799843886928</v>
          </cell>
          <cell r="U154">
            <v>391.348017839916</v>
          </cell>
          <cell r="V154">
            <v>391.03106741154971</v>
          </cell>
          <cell r="W154">
            <v>384.33883950500388</v>
          </cell>
          <cell r="X154">
            <v>387.78837684033346</v>
          </cell>
          <cell r="Y154">
            <v>372.78582123158009</v>
          </cell>
          <cell r="Z154">
            <v>376.45818709320525</v>
          </cell>
          <cell r="AA154">
            <v>367.51640695193237</v>
          </cell>
          <cell r="AB154">
            <v>370.33463685932185</v>
          </cell>
          <cell r="AC154">
            <v>370.73451378086844</v>
          </cell>
          <cell r="AD154">
            <v>369.32804432752994</v>
          </cell>
          <cell r="AE154">
            <v>369.47090361206028</v>
          </cell>
          <cell r="AF154">
            <v>371.72238520500281</v>
          </cell>
        </row>
        <row r="155">
          <cell r="B155">
            <v>1816.3694183041723</v>
          </cell>
          <cell r="C155">
            <v>1778.449717675941</v>
          </cell>
          <cell r="D155">
            <v>1701.9018989317992</v>
          </cell>
          <cell r="E155">
            <v>1670.717523755656</v>
          </cell>
          <cell r="F155">
            <v>1750.4078465025907</v>
          </cell>
          <cell r="G155">
            <v>1855.7655066744051</v>
          </cell>
          <cell r="H155">
            <v>1877.5980385445575</v>
          </cell>
          <cell r="I155">
            <v>1676.4106292637025</v>
          </cell>
          <cell r="J155">
            <v>1838.1535075287868</v>
          </cell>
          <cell r="K155">
            <v>1610.6526369816449</v>
          </cell>
          <cell r="L155">
            <v>1498.2748819379117</v>
          </cell>
          <cell r="M155">
            <v>1377.3894227948465</v>
          </cell>
          <cell r="N155">
            <v>1390.9353991236806</v>
          </cell>
          <cell r="O155">
            <v>1273.5263740573153</v>
          </cell>
          <cell r="P155">
            <v>1830.1341722530321</v>
          </cell>
          <cell r="Q155">
            <v>1906.2853366371289</v>
          </cell>
          <cell r="R155">
            <v>1867.0910392222877</v>
          </cell>
          <cell r="S155">
            <v>1794.6407810542587</v>
          </cell>
          <cell r="T155">
            <v>1690.7157184241216</v>
          </cell>
          <cell r="U155">
            <v>1620.2567651019049</v>
          </cell>
          <cell r="V155">
            <v>1664.9388174834776</v>
          </cell>
          <cell r="W155">
            <v>1629.8630145789484</v>
          </cell>
          <cell r="X155">
            <v>1495.8769747691595</v>
          </cell>
          <cell r="Y155">
            <v>1606.0201425642711</v>
          </cell>
          <cell r="Z155">
            <v>1793.9296662706413</v>
          </cell>
          <cell r="AA155">
            <v>1624.8209309418553</v>
          </cell>
          <cell r="AB155">
            <v>1639.4677875182267</v>
          </cell>
          <cell r="AC155">
            <v>1498.3587269450602</v>
          </cell>
          <cell r="AD155">
            <v>1651.2139652737533</v>
          </cell>
          <cell r="AE155">
            <v>1414.4751904845905</v>
          </cell>
          <cell r="AF155">
            <v>1382.3869362837449</v>
          </cell>
        </row>
        <row r="156">
          <cell r="B156">
            <v>683.4870915512804</v>
          </cell>
          <cell r="C156">
            <v>682.78305521785887</v>
          </cell>
          <cell r="D156">
            <v>676.8362588162255</v>
          </cell>
          <cell r="E156">
            <v>674.87453794947464</v>
          </cell>
          <cell r="F156">
            <v>673.61048660996278</v>
          </cell>
          <cell r="G156">
            <v>673.96265476758481</v>
          </cell>
          <cell r="H156">
            <v>675.65909210838686</v>
          </cell>
          <cell r="I156">
            <v>676.64475336677845</v>
          </cell>
          <cell r="J156">
            <v>675.05794176810457</v>
          </cell>
          <cell r="K156">
            <v>682.23651635842657</v>
          </cell>
          <cell r="L156">
            <v>712.987111319012</v>
          </cell>
          <cell r="M156">
            <v>722.82769251465334</v>
          </cell>
          <cell r="N156">
            <v>680.44057174147065</v>
          </cell>
          <cell r="O156">
            <v>687.77845494681389</v>
          </cell>
          <cell r="P156">
            <v>681.14015093762669</v>
          </cell>
          <cell r="Q156">
            <v>675.12951612566326</v>
          </cell>
          <cell r="R156">
            <v>704.80083210021428</v>
          </cell>
          <cell r="S156">
            <v>712.37597320113821</v>
          </cell>
          <cell r="T156">
            <v>697.50213522700187</v>
          </cell>
          <cell r="U156">
            <v>664.70746118338116</v>
          </cell>
          <cell r="V156">
            <v>691.74097846251561</v>
          </cell>
          <cell r="W156">
            <v>621.2823224968879</v>
          </cell>
          <cell r="X156">
            <v>637.83075635071123</v>
          </cell>
          <cell r="Y156">
            <v>565.81003287876592</v>
          </cell>
          <cell r="Z156">
            <v>584.31061005753668</v>
          </cell>
          <cell r="AA156">
            <v>562.331175232183</v>
          </cell>
          <cell r="AB156">
            <v>548.41134172318266</v>
          </cell>
          <cell r="AC156">
            <v>547.88938053138691</v>
          </cell>
          <cell r="AD156">
            <v>544.43188216409976</v>
          </cell>
          <cell r="AE156">
            <v>536.43160006004359</v>
          </cell>
          <cell r="AF156">
            <v>517.37794992880958</v>
          </cell>
        </row>
        <row r="157">
          <cell r="B157">
            <v>1231.5645631067962</v>
          </cell>
          <cell r="C157">
            <v>583.81674311926611</v>
          </cell>
          <cell r="D157">
            <v>481.17391304347831</v>
          </cell>
          <cell r="E157">
            <v>461.67836538461535</v>
          </cell>
          <cell r="F157">
            <v>459.12137809187283</v>
          </cell>
          <cell r="G157">
            <v>540.02017994858613</v>
          </cell>
          <cell r="H157">
            <v>429.4817355371901</v>
          </cell>
          <cell r="I157">
            <v>361.66046228710456</v>
          </cell>
          <cell r="J157">
            <v>373.90669642857142</v>
          </cell>
          <cell r="K157">
            <v>469.0434997257268</v>
          </cell>
          <cell r="L157">
            <v>264.96981132075473</v>
          </cell>
          <cell r="M157">
            <v>266.05670003478519</v>
          </cell>
          <cell r="N157">
            <v>192.38613057596996</v>
          </cell>
          <cell r="O157">
            <v>386.52657467171156</v>
          </cell>
          <cell r="P157">
            <v>293.86881388583396</v>
          </cell>
          <cell r="Q157">
            <v>296.82510053128408</v>
          </cell>
          <cell r="R157">
            <v>297.59863293301316</v>
          </cell>
          <cell r="S157">
            <v>345.4355655463998</v>
          </cell>
          <cell r="T157">
            <v>318.92607522858276</v>
          </cell>
          <cell r="U157">
            <v>290.37031115795781</v>
          </cell>
          <cell r="V157">
            <v>255.83086305105857</v>
          </cell>
          <cell r="W157">
            <v>238.87064182615114</v>
          </cell>
          <cell r="X157">
            <v>209.49212043644874</v>
          </cell>
          <cell r="Y157">
            <v>154.89125019308881</v>
          </cell>
          <cell r="Z157">
            <v>146.38231361597533</v>
          </cell>
          <cell r="AA157">
            <v>136.18085205938777</v>
          </cell>
          <cell r="AB157">
            <v>137.55254482692476</v>
          </cell>
          <cell r="AC157">
            <v>132.33746539686101</v>
          </cell>
          <cell r="AD157">
            <v>131.51574408554873</v>
          </cell>
          <cell r="AE157">
            <v>131.20423476341858</v>
          </cell>
          <cell r="AF157">
            <v>126.68707449550004</v>
          </cell>
        </row>
        <row r="158">
          <cell r="B158">
            <v>709.09465017925459</v>
          </cell>
          <cell r="C158">
            <v>708.41046374272435</v>
          </cell>
          <cell r="D158">
            <v>693.84503436947045</v>
          </cell>
          <cell r="E158">
            <v>680.68106382671033</v>
          </cell>
          <cell r="F158">
            <v>678.66380633818471</v>
          </cell>
          <cell r="G158">
            <v>681.83328325159016</v>
          </cell>
          <cell r="H158">
            <v>675.07122228561946</v>
          </cell>
          <cell r="I158">
            <v>662.34187419509283</v>
          </cell>
          <cell r="J158">
            <v>662.95936938516377</v>
          </cell>
          <cell r="K158">
            <v>645.01655539512331</v>
          </cell>
          <cell r="L158">
            <v>636.22778841643674</v>
          </cell>
          <cell r="M158">
            <v>631.51075521365374</v>
          </cell>
          <cell r="N158">
            <v>642.03324297255494</v>
          </cell>
          <cell r="O158">
            <v>604.42778499946928</v>
          </cell>
          <cell r="P158">
            <v>598.05039299175928</v>
          </cell>
          <cell r="Q158">
            <v>573.98120542776519</v>
          </cell>
          <cell r="R158">
            <v>564.11558067621172</v>
          </cell>
          <cell r="S158">
            <v>548.57355947628503</v>
          </cell>
          <cell r="T158">
            <v>543.70813329550833</v>
          </cell>
          <cell r="U158">
            <v>529.87363720453038</v>
          </cell>
          <cell r="V158">
            <v>524.4786637255246</v>
          </cell>
          <cell r="W158">
            <v>522.36599520818322</v>
          </cell>
          <cell r="X158">
            <v>530.42532231375299</v>
          </cell>
          <cell r="Y158">
            <v>506.56658161683288</v>
          </cell>
          <cell r="Z158">
            <v>514.04318305649281</v>
          </cell>
          <cell r="AA158">
            <v>489.2321029146496</v>
          </cell>
          <cell r="AB158">
            <v>467.38335204557541</v>
          </cell>
          <cell r="AC158">
            <v>446.91164158474999</v>
          </cell>
          <cell r="AD158">
            <v>445.55326287055351</v>
          </cell>
          <cell r="AE158">
            <v>416.3199401345924</v>
          </cell>
          <cell r="AF158">
            <v>400.35201360120794</v>
          </cell>
        </row>
        <row r="161">
          <cell r="B161">
            <v>28.102350947760765</v>
          </cell>
          <cell r="C161">
            <v>25.115948003604856</v>
          </cell>
          <cell r="D161">
            <v>18.839031409633201</v>
          </cell>
          <cell r="E161">
            <v>14.499701436399942</v>
          </cell>
          <cell r="F161">
            <v>17.30152174158804</v>
          </cell>
          <cell r="G161">
            <v>20.822393634109179</v>
          </cell>
          <cell r="H161">
            <v>19.082949692268567</v>
          </cell>
          <cell r="I161">
            <v>17.795919141412384</v>
          </cell>
          <cell r="J161">
            <v>20.297914937391326</v>
          </cell>
          <cell r="K161">
            <v>20.489019815571449</v>
          </cell>
          <cell r="L161">
            <v>22.384032967862424</v>
          </cell>
          <cell r="M161">
            <v>28.177316945463815</v>
          </cell>
          <cell r="N161">
            <v>32.157799137451505</v>
          </cell>
          <cell r="O161">
            <v>35.28169446024318</v>
          </cell>
          <cell r="P161">
            <v>42.172767001528385</v>
          </cell>
          <cell r="Q161">
            <v>40.111822390422297</v>
          </cell>
          <cell r="R161">
            <v>39.723700330551623</v>
          </cell>
          <cell r="S161">
            <v>40.653922288290268</v>
          </cell>
          <cell r="T161">
            <v>40.26483755379062</v>
          </cell>
          <cell r="U161">
            <v>36.184012666269503</v>
          </cell>
          <cell r="V161">
            <v>35.342541744467312</v>
          </cell>
          <cell r="W161">
            <v>39.076855487678479</v>
          </cell>
          <cell r="X161">
            <v>42.382151636804494</v>
          </cell>
          <cell r="Y161">
            <v>39.586028317251653</v>
          </cell>
          <cell r="Z161">
            <v>38.085186269103723</v>
          </cell>
          <cell r="AA161">
            <v>38.871398651161101</v>
          </cell>
          <cell r="AB161">
            <v>31.884163036552653</v>
          </cell>
          <cell r="AC161">
            <v>28.38714555801495</v>
          </cell>
          <cell r="AD161">
            <v>25.1803201936617</v>
          </cell>
          <cell r="AE161">
            <v>17.122744226919842</v>
          </cell>
          <cell r="AF161">
            <v>12.405376379148368</v>
          </cell>
          <cell r="AG161">
            <v>12.263858057238686</v>
          </cell>
        </row>
        <row r="162">
          <cell r="B162">
            <v>21.242487420593115</v>
          </cell>
          <cell r="C162">
            <v>19.600765238656457</v>
          </cell>
          <cell r="D162">
            <v>18.924255907078216</v>
          </cell>
          <cell r="E162">
            <v>21.248079019972074</v>
          </cell>
          <cell r="F162">
            <v>21.206571386281201</v>
          </cell>
          <cell r="G162">
            <v>24.630156246881619</v>
          </cell>
          <cell r="H162">
            <v>25.885077286082339</v>
          </cell>
          <cell r="I162">
            <v>30.706597926452027</v>
          </cell>
          <cell r="J162">
            <v>35.899578758149254</v>
          </cell>
          <cell r="K162">
            <v>43.633913479009514</v>
          </cell>
          <cell r="L162">
            <v>49.269990969722116</v>
          </cell>
          <cell r="M162">
            <v>47.989108428844268</v>
          </cell>
          <cell r="N162">
            <v>48.874768809365108</v>
          </cell>
          <cell r="O162">
            <v>50.174591982184843</v>
          </cell>
          <cell r="P162">
            <v>52.878355207861127</v>
          </cell>
          <cell r="Q162">
            <v>59.783480941253956</v>
          </cell>
          <cell r="R162">
            <v>61.615994999947432</v>
          </cell>
          <cell r="S162">
            <v>66.859691623109114</v>
          </cell>
          <cell r="T162">
            <v>67.608881163997097</v>
          </cell>
          <cell r="U162">
            <v>57.633861722086223</v>
          </cell>
          <cell r="V162">
            <v>59.724873040131122</v>
          </cell>
          <cell r="W162">
            <v>55.555410572769297</v>
          </cell>
          <cell r="X162">
            <v>50.047231117097439</v>
          </cell>
          <cell r="Y162">
            <v>40.587279958081027</v>
          </cell>
          <cell r="Z162">
            <v>35.25052820230259</v>
          </cell>
          <cell r="AA162">
            <v>40.742905626331918</v>
          </cell>
          <cell r="AB162">
            <v>46.717010803993418</v>
          </cell>
          <cell r="AC162">
            <v>52.032323664057976</v>
          </cell>
          <cell r="AD162">
            <v>47.472523721374301</v>
          </cell>
          <cell r="AE162">
            <v>52.34922470641952</v>
          </cell>
          <cell r="AF162">
            <v>49.692883169718741</v>
          </cell>
          <cell r="AG162">
            <v>52.139612810167684</v>
          </cell>
        </row>
        <row r="163">
          <cell r="B163">
            <v>6.7478123889999999</v>
          </cell>
          <cell r="C163">
            <v>6.5197966649999994</v>
          </cell>
          <cell r="D163">
            <v>6.213643832999999</v>
          </cell>
          <cell r="E163">
            <v>5.9076571639999997</v>
          </cell>
          <cell r="F163">
            <v>5.4052594300000001</v>
          </cell>
          <cell r="G163">
            <v>6.3949679359999996</v>
          </cell>
          <cell r="H163">
            <v>6.0890504390000002</v>
          </cell>
          <cell r="I163">
            <v>7.1264215849999992</v>
          </cell>
          <cell r="J163">
            <v>8.3011012400000013</v>
          </cell>
          <cell r="K163">
            <v>7.1078100869999998</v>
          </cell>
          <cell r="L163">
            <v>6.370664798</v>
          </cell>
          <cell r="M163">
            <v>6.9489296380000001</v>
          </cell>
          <cell r="N163">
            <v>6.9838866389999996</v>
          </cell>
          <cell r="O163">
            <v>6.7547838880000004</v>
          </cell>
          <cell r="P163">
            <v>9.8076890291039991</v>
          </cell>
          <cell r="Q163">
            <v>11.081617918938958</v>
          </cell>
          <cell r="R163">
            <v>11.630296792419553</v>
          </cell>
          <cell r="S163">
            <v>10.091444575946202</v>
          </cell>
          <cell r="T163">
            <v>9.3271714038303521</v>
          </cell>
          <cell r="U163">
            <v>5.9474765076595615</v>
          </cell>
          <cell r="V163">
            <v>7.8242134788818545</v>
          </cell>
          <cell r="W163">
            <v>8.8231004431216782</v>
          </cell>
          <cell r="X163">
            <v>7.4342093892077674</v>
          </cell>
          <cell r="Y163">
            <v>5.4444082832928791</v>
          </cell>
          <cell r="Z163">
            <v>5.5066465035843608</v>
          </cell>
          <cell r="AA163">
            <v>3.55397082224912</v>
          </cell>
          <cell r="AB163">
            <v>4.5852635081309767</v>
          </cell>
          <cell r="AC163">
            <v>3.6990794078189819</v>
          </cell>
          <cell r="AD163">
            <v>4.1045788662784517</v>
          </cell>
          <cell r="AE163">
            <v>3.4136235939650827</v>
          </cell>
          <cell r="AF163">
            <v>2.2995787937277208</v>
          </cell>
          <cell r="AG163">
            <v>2.5889479511267406</v>
          </cell>
        </row>
        <row r="164">
          <cell r="B164">
            <v>70.207110557055969</v>
          </cell>
          <cell r="C164">
            <v>71.205396479504856</v>
          </cell>
          <cell r="D164">
            <v>78.526542747858471</v>
          </cell>
          <cell r="E164">
            <v>76.881032488666193</v>
          </cell>
          <cell r="F164">
            <v>78.348982918577988</v>
          </cell>
          <cell r="G164">
            <v>81.414688695924241</v>
          </cell>
          <cell r="H164">
            <v>79.111571776786789</v>
          </cell>
          <cell r="I164">
            <v>76.6719702934964</v>
          </cell>
          <cell r="J164">
            <v>72.437092441426458</v>
          </cell>
          <cell r="K164">
            <v>62.342090628316662</v>
          </cell>
          <cell r="L164">
            <v>61.229907145854121</v>
          </cell>
          <cell r="M164">
            <v>54.218004125677631</v>
          </cell>
          <cell r="N164">
            <v>59.719275043233225</v>
          </cell>
          <cell r="O164">
            <v>52.261533677588602</v>
          </cell>
          <cell r="P164">
            <v>40.11309274288287</v>
          </cell>
          <cell r="Q164">
            <v>31.814330727244467</v>
          </cell>
          <cell r="R164">
            <v>32.334500174677579</v>
          </cell>
          <cell r="S164">
            <v>25.223950934300536</v>
          </cell>
          <cell r="T164">
            <v>21.942440671252161</v>
          </cell>
          <cell r="U164">
            <v>17.296219905960523</v>
          </cell>
          <cell r="V164">
            <v>15.021639565998449</v>
          </cell>
          <cell r="W164">
            <v>12.354261111082863</v>
          </cell>
          <cell r="X164">
            <v>12.047730024406047</v>
          </cell>
          <cell r="Y164">
            <v>8.7597011860191891</v>
          </cell>
          <cell r="Z164">
            <v>8.2762923429769621</v>
          </cell>
          <cell r="AA164">
            <v>7.5272526454229567</v>
          </cell>
          <cell r="AB164">
            <v>6.6520650516996884</v>
          </cell>
          <cell r="AC164">
            <v>6.3153534824206252</v>
          </cell>
          <cell r="AD164">
            <v>6.0046097582642206</v>
          </cell>
          <cell r="AE164">
            <v>5.446451927916697</v>
          </cell>
          <cell r="AF164">
            <v>5.1961605179674564</v>
          </cell>
          <cell r="AG164">
            <v>3.8012364214054792</v>
          </cell>
        </row>
        <row r="165">
          <cell r="B165">
            <v>0.12685115</v>
          </cell>
          <cell r="C165">
            <v>0.12727205000000003</v>
          </cell>
          <cell r="D165">
            <v>8.8536000000000004E-2</v>
          </cell>
          <cell r="E165">
            <v>9.6029099999999992E-2</v>
          </cell>
          <cell r="F165">
            <v>0.12993135</v>
          </cell>
          <cell r="G165">
            <v>0.21006785</v>
          </cell>
          <cell r="H165">
            <v>0.25983645</v>
          </cell>
          <cell r="I165">
            <v>0.29728489999999996</v>
          </cell>
          <cell r="J165">
            <v>0.46065305000000001</v>
          </cell>
          <cell r="K165">
            <v>0.85506629999999995</v>
          </cell>
          <cell r="L165">
            <v>0.50556240000000008</v>
          </cell>
          <cell r="M165">
            <v>0.68836849999999994</v>
          </cell>
          <cell r="N165">
            <v>0.67539075000000004</v>
          </cell>
          <cell r="O165">
            <v>1.7366639000000001</v>
          </cell>
          <cell r="P165">
            <v>1.6566560514000002</v>
          </cell>
          <cell r="Q165">
            <v>1.8269288112600002</v>
          </cell>
          <cell r="R165">
            <v>2.0071837396800003</v>
          </cell>
          <cell r="S165">
            <v>2.4020552921400005</v>
          </cell>
          <cell r="T165">
            <v>2.4447916148797466</v>
          </cell>
          <cell r="U165">
            <v>2.7088936698237043</v>
          </cell>
          <cell r="V165">
            <v>2.9637493822739032</v>
          </cell>
          <cell r="W165">
            <v>3.1380197346059653</v>
          </cell>
          <cell r="X165">
            <v>3.0906163035868852</v>
          </cell>
          <cell r="Y165">
            <v>3.0022571024926399</v>
          </cell>
          <cell r="Z165">
            <v>3.1009629316408223</v>
          </cell>
          <cell r="AA165">
            <v>2.9719700610884603</v>
          </cell>
          <cell r="AB165">
            <v>3.0277653509668196</v>
          </cell>
          <cell r="AC165">
            <v>2.8917510741605112</v>
          </cell>
          <cell r="AD165">
            <v>2.8415919672280112</v>
          </cell>
          <cell r="AE165">
            <v>2.8853272299194526</v>
          </cell>
          <cell r="AF165">
            <v>2.7916875468317204</v>
          </cell>
          <cell r="AG165">
            <v>2.8511483865072842</v>
          </cell>
        </row>
        <row r="166">
          <cell r="B166">
            <v>126.42661246440984</v>
          </cell>
          <cell r="C166">
            <v>122.56917843676617</v>
          </cell>
          <cell r="D166">
            <v>122.59200989756988</v>
          </cell>
          <cell r="E166">
            <v>118.6324992090382</v>
          </cell>
          <cell r="F166">
            <v>122.39226682644724</v>
          </cell>
          <cell r="G166">
            <v>133.47227436291504</v>
          </cell>
          <cell r="H166">
            <v>130.42848564413768</v>
          </cell>
          <cell r="I166">
            <v>132.5981938463608</v>
          </cell>
          <cell r="J166">
            <v>137.39634042696704</v>
          </cell>
          <cell r="K166">
            <v>134.42790030989764</v>
          </cell>
          <cell r="L166">
            <v>139.76015828143866</v>
          </cell>
          <cell r="M166">
            <v>138.02172763798572</v>
          </cell>
          <cell r="N166">
            <v>148.41112037904983</v>
          </cell>
          <cell r="O166">
            <v>146.20926790801661</v>
          </cell>
          <cell r="P166">
            <v>146.62856003277639</v>
          </cell>
          <cell r="Q166">
            <v>144.61818078911966</v>
          </cell>
          <cell r="R166">
            <v>147.31167603727619</v>
          </cell>
          <cell r="S166">
            <v>145.23106471378611</v>
          </cell>
          <cell r="T166">
            <v>141.58812240774995</v>
          </cell>
          <cell r="U166">
            <v>119.77046447179953</v>
          </cell>
          <cell r="V166">
            <v>120.87701721175264</v>
          </cell>
          <cell r="W166">
            <v>118.94764734925828</v>
          </cell>
          <cell r="X166">
            <v>115.00193847110263</v>
          </cell>
          <cell r="Y166">
            <v>97.37967484713738</v>
          </cell>
          <cell r="Z166">
            <v>90.21961624960845</v>
          </cell>
          <cell r="AA166">
            <v>93.667497806253564</v>
          </cell>
          <cell r="AB166">
            <v>92.866267751343557</v>
          </cell>
          <cell r="AC166">
            <v>93.325653186473048</v>
          </cell>
          <cell r="AD166">
            <v>85.603624506806696</v>
          </cell>
          <cell r="AE166">
            <v>81.217371685140591</v>
          </cell>
          <cell r="AF166">
            <v>72.385686407394005</v>
          </cell>
          <cell r="AG166">
            <v>73.644803626445878</v>
          </cell>
        </row>
        <row r="169">
          <cell r="B169">
            <v>0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0.30797848113209625</v>
          </cell>
          <cell r="Q169">
            <v>0.30797237417221623</v>
          </cell>
          <cell r="R169">
            <v>0.31358853669105002</v>
          </cell>
          <cell r="S169">
            <v>0.20600319107057175</v>
          </cell>
          <cell r="T169">
            <v>0.10564091088838268</v>
          </cell>
          <cell r="U169">
            <v>2.2396343792117079E-2</v>
          </cell>
          <cell r="V169">
            <v>0.13690990255163626</v>
          </cell>
          <cell r="W169">
            <v>0.17316923339927826</v>
          </cell>
          <cell r="X169">
            <v>0.13765038115165851</v>
          </cell>
          <cell r="Y169">
            <v>0.15329981116060765</v>
          </cell>
          <cell r="Z169">
            <v>0.17991254003879931</v>
          </cell>
          <cell r="AA169">
            <v>0.20243385951799553</v>
          </cell>
          <cell r="AB169">
            <v>0.20145516915328088</v>
          </cell>
          <cell r="AC169">
            <v>0.20320213156557898</v>
          </cell>
          <cell r="AD169">
            <v>0.20591314961486873</v>
          </cell>
          <cell r="AE169">
            <v>0.20342367392287386</v>
          </cell>
          <cell r="AF169">
            <v>9.8184526407383288E-2</v>
          </cell>
          <cell r="AG169">
            <v>9.7064454835994241E-2</v>
          </cell>
        </row>
        <row r="170">
          <cell r="B170">
            <v>0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13.504708893087191</v>
          </cell>
          <cell r="Q170">
            <v>7.5815846354963981</v>
          </cell>
          <cell r="R170">
            <v>7.5802067576704815</v>
          </cell>
          <cell r="S170">
            <v>7.7782408104164205</v>
          </cell>
          <cell r="T170">
            <v>7.8103956850031722</v>
          </cell>
          <cell r="U170">
            <v>6.9289047699137285</v>
          </cell>
          <cell r="V170">
            <v>8.3468434076785414</v>
          </cell>
          <cell r="W170">
            <v>8.2432810596564465</v>
          </cell>
          <cell r="X170">
            <v>8.137425290318987</v>
          </cell>
          <cell r="Y170">
            <v>8.3111708521078285</v>
          </cell>
          <cell r="Z170">
            <v>7.9652068982055368</v>
          </cell>
          <cell r="AA170">
            <v>8.7492198064849021</v>
          </cell>
          <cell r="AB170">
            <v>9.0308989773193673</v>
          </cell>
          <cell r="AC170">
            <v>9.0796748714022613</v>
          </cell>
          <cell r="AD170">
            <v>8.8888557903026282</v>
          </cell>
          <cell r="AE170">
            <v>8.9730984174270461</v>
          </cell>
          <cell r="AF170">
            <v>8.8191178603778013</v>
          </cell>
          <cell r="AG170">
            <v>9.5603097597910605</v>
          </cell>
        </row>
        <row r="171"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0.21739428589600074</v>
          </cell>
          <cell r="Q171">
            <v>0.32051322797589599</v>
          </cell>
          <cell r="R171">
            <v>0.1754104962477161</v>
          </cell>
          <cell r="S171">
            <v>0.11238939972630391</v>
          </cell>
          <cell r="T171">
            <v>0.15207926440268871</v>
          </cell>
          <cell r="U171">
            <v>0.10307728522561455</v>
          </cell>
          <cell r="V171">
            <v>0.16860836110662891</v>
          </cell>
          <cell r="W171">
            <v>0.19870752089419774</v>
          </cell>
          <cell r="X171">
            <v>0.73906644127998256</v>
          </cell>
          <cell r="Y171">
            <v>0.45630272566736441</v>
          </cell>
          <cell r="Z171">
            <v>0.46477232859198114</v>
          </cell>
          <cell r="AA171">
            <v>0.91447380954282131</v>
          </cell>
          <cell r="AB171">
            <v>1.1227149896692152</v>
          </cell>
          <cell r="AC171">
            <v>0.84574309918198276</v>
          </cell>
          <cell r="AD171">
            <v>0.40327751853409222</v>
          </cell>
          <cell r="AE171">
            <v>0.89602245008357606</v>
          </cell>
          <cell r="AF171">
            <v>0.57593388027593306</v>
          </cell>
          <cell r="AG171">
            <v>0.64840693582313413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5.4320584550175965</v>
          </cell>
          <cell r="Q172">
            <v>4.3832302603729332</v>
          </cell>
          <cell r="R172">
            <v>5.997674163144822</v>
          </cell>
          <cell r="S172">
            <v>5.791096347045368</v>
          </cell>
          <cell r="T172">
            <v>5.4838072577478094</v>
          </cell>
          <cell r="U172">
            <v>5.7691731482104025</v>
          </cell>
          <cell r="V172">
            <v>4.9844118355787366</v>
          </cell>
          <cell r="W172">
            <v>4.6748044886513469</v>
          </cell>
          <cell r="X172">
            <v>3.5184336697154173</v>
          </cell>
          <cell r="Y172">
            <v>3.6026661235187944</v>
          </cell>
          <cell r="Z172">
            <v>2.645299992532351</v>
          </cell>
          <cell r="AA172">
            <v>2.6022804808981395</v>
          </cell>
          <cell r="AB172">
            <v>2.5306573333254949</v>
          </cell>
          <cell r="AC172">
            <v>2.4192608732656575</v>
          </cell>
          <cell r="AD172">
            <v>2.3834264901943216</v>
          </cell>
          <cell r="AE172">
            <v>2.0801955224567097</v>
          </cell>
          <cell r="AF172">
            <v>2.3730261975535756</v>
          </cell>
          <cell r="AG172">
            <v>1.7359805533140977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0.84052789859999999</v>
          </cell>
          <cell r="Q173">
            <v>0.63598689453999979</v>
          </cell>
          <cell r="R173">
            <v>0.83103095124000026</v>
          </cell>
          <cell r="S173">
            <v>0.66630959263999978</v>
          </cell>
          <cell r="T173">
            <v>0.33418775277059787</v>
          </cell>
          <cell r="U173">
            <v>0.25951278858523219</v>
          </cell>
          <cell r="V173">
            <v>0.27439938693905752</v>
          </cell>
          <cell r="W173">
            <v>0.37056047957999994</v>
          </cell>
          <cell r="X173">
            <v>0.2912467870800004</v>
          </cell>
          <cell r="Y173">
            <v>0.37089333018000037</v>
          </cell>
          <cell r="Z173">
            <v>0.37908878183999972</v>
          </cell>
          <cell r="AA173">
            <v>0.50589816156000067</v>
          </cell>
          <cell r="AB173">
            <v>0.55780108380000026</v>
          </cell>
          <cell r="AC173">
            <v>0.60104943889933304</v>
          </cell>
          <cell r="AD173">
            <v>0.60946526020066782</v>
          </cell>
          <cell r="AE173">
            <v>0.63328720728165377</v>
          </cell>
          <cell r="AF173">
            <v>0.64349264920123561</v>
          </cell>
          <cell r="AG173">
            <v>0.65719855740360078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20.30266801373287</v>
          </cell>
          <cell r="Q174">
            <v>13.229287392557438</v>
          </cell>
          <cell r="R174">
            <v>14.897910904994092</v>
          </cell>
          <cell r="S174">
            <v>14.554039340898697</v>
          </cell>
          <cell r="T174">
            <v>13.886110870812701</v>
          </cell>
          <cell r="U174">
            <v>13.083064335727101</v>
          </cell>
          <cell r="V174">
            <v>13.911172893854598</v>
          </cell>
          <cell r="W174">
            <v>13.660522782181275</v>
          </cell>
          <cell r="X174">
            <v>12.823822569546039</v>
          </cell>
          <cell r="Y174">
            <v>12.894332842634611</v>
          </cell>
          <cell r="Z174">
            <v>11.634280541208668</v>
          </cell>
          <cell r="AA174">
            <v>12.974306118003852</v>
          </cell>
          <cell r="AB174">
            <v>13.443527553267373</v>
          </cell>
          <cell r="AC174">
            <v>13.148930414314819</v>
          </cell>
          <cell r="AD174">
            <v>12.490938208846572</v>
          </cell>
          <cell r="AE174">
            <v>12.786027271171861</v>
          </cell>
          <cell r="AF174">
            <v>12.509755113815942</v>
          </cell>
          <cell r="AG174">
            <v>12.698960261167883</v>
          </cell>
        </row>
        <row r="705">
          <cell r="Q705">
            <v>919.86301040038472</v>
          </cell>
          <cell r="R705">
            <v>898.57581152819716</v>
          </cell>
          <cell r="S705">
            <v>922.14202018328285</v>
          </cell>
          <cell r="T705">
            <v>934.78721528610481</v>
          </cell>
          <cell r="U705">
            <v>910.84520965267347</v>
          </cell>
          <cell r="V705">
            <v>889.01240826025651</v>
          </cell>
          <cell r="W705">
            <v>872.58116464500483</v>
          </cell>
          <cell r="X705">
            <v>860.79952351995178</v>
          </cell>
          <cell r="Y705">
            <v>877.01461569859589</v>
          </cell>
          <cell r="Z705">
            <v>875.63678060898326</v>
          </cell>
          <cell r="AA705">
            <v>898.32302886903517</v>
          </cell>
          <cell r="AB705">
            <v>895.25130873765625</v>
          </cell>
          <cell r="AC705">
            <v>869.95041183168678</v>
          </cell>
          <cell r="AD705">
            <v>884.44615731988006</v>
          </cell>
          <cell r="AE705">
            <v>908.87712567892527</v>
          </cell>
          <cell r="AF705">
            <v>927.19373170736299</v>
          </cell>
        </row>
        <row r="706">
          <cell r="Q706" t="str">
            <v/>
          </cell>
          <cell r="R706" t="str">
            <v/>
          </cell>
          <cell r="S706">
            <v>758.51798690445787</v>
          </cell>
          <cell r="T706" t="str">
            <v/>
          </cell>
          <cell r="U706">
            <v>868.74063665360165</v>
          </cell>
          <cell r="V706">
            <v>845.38678774178834</v>
          </cell>
          <cell r="W706" t="str">
            <v/>
          </cell>
          <cell r="X706">
            <v>894.22904715941138</v>
          </cell>
          <cell r="Y706">
            <v>881.37589639142629</v>
          </cell>
          <cell r="Z706">
            <v>891.94804540563928</v>
          </cell>
          <cell r="AA706">
            <v>1020.425567411062</v>
          </cell>
          <cell r="AB706" t="str">
            <v/>
          </cell>
          <cell r="AC706">
            <v>970.85860157453317</v>
          </cell>
          <cell r="AD706">
            <v>948.50196506659347</v>
          </cell>
          <cell r="AE706" t="str">
            <v/>
          </cell>
          <cell r="AF706" t="str">
            <v/>
          </cell>
        </row>
        <row r="707"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/>
          </cell>
          <cell r="Y707" t="str">
            <v/>
          </cell>
          <cell r="Z707" t="str">
            <v/>
          </cell>
          <cell r="AA707" t="str">
            <v/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  <cell r="AF707" t="str">
            <v/>
          </cell>
        </row>
        <row r="708"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>
            <v>907.76973967372442</v>
          </cell>
          <cell r="V708">
            <v>926.77345971662555</v>
          </cell>
          <cell r="W708">
            <v>1007.5142751219514</v>
          </cell>
          <cell r="X708">
            <v>946.4535894812683</v>
          </cell>
          <cell r="Y708">
            <v>904.98632585267399</v>
          </cell>
          <cell r="Z708">
            <v>908.13805741444867</v>
          </cell>
          <cell r="AA708">
            <v>945.90377281690155</v>
          </cell>
          <cell r="AB708">
            <v>919.74960557923271</v>
          </cell>
          <cell r="AC708">
            <v>1010.6625046501707</v>
          </cell>
          <cell r="AD708" t="str">
            <v/>
          </cell>
          <cell r="AE708" t="str">
            <v/>
          </cell>
          <cell r="AF708" t="str">
            <v/>
          </cell>
        </row>
        <row r="709">
          <cell r="Q709">
            <v>919.86301040038472</v>
          </cell>
          <cell r="R709">
            <v>898.57581152819716</v>
          </cell>
          <cell r="S709">
            <v>921.60269241366939</v>
          </cell>
          <cell r="T709">
            <v>934.78721528610481</v>
          </cell>
          <cell r="U709">
            <v>910.39956186582276</v>
          </cell>
          <cell r="V709">
            <v>889.47857614303371</v>
          </cell>
          <cell r="W709">
            <v>873.69439448371145</v>
          </cell>
          <cell r="X709">
            <v>862.45307697388535</v>
          </cell>
          <cell r="Y709">
            <v>877.65336236047153</v>
          </cell>
          <cell r="Z709">
            <v>876.4342238953144</v>
          </cell>
          <cell r="AA709">
            <v>899.77381817586729</v>
          </cell>
          <cell r="AB709">
            <v>895.42888298184539</v>
          </cell>
          <cell r="AC709">
            <v>870.03937835503655</v>
          </cell>
          <cell r="AD709">
            <v>884.45511791307888</v>
          </cell>
          <cell r="AE709">
            <v>908.87712567892527</v>
          </cell>
          <cell r="AF709">
            <v>927.19373170736299</v>
          </cell>
        </row>
        <row r="710">
          <cell r="Q710">
            <v>400.5362568137042</v>
          </cell>
          <cell r="R710">
            <v>389.78025516354779</v>
          </cell>
          <cell r="S710">
            <v>387.26486770383264</v>
          </cell>
          <cell r="T710">
            <v>391.48799843886928</v>
          </cell>
          <cell r="U710">
            <v>391.34801783991605</v>
          </cell>
          <cell r="V710">
            <v>391.03106741154966</v>
          </cell>
          <cell r="W710">
            <v>384.33883950500382</v>
          </cell>
          <cell r="X710">
            <v>387.78837684033346</v>
          </cell>
          <cell r="Y710">
            <v>372.78582123158014</v>
          </cell>
          <cell r="Z710">
            <v>376.45818709320525</v>
          </cell>
          <cell r="AA710">
            <v>367.51640695193237</v>
          </cell>
          <cell r="AB710">
            <v>370.33463685932185</v>
          </cell>
          <cell r="AC710">
            <v>370.77783966316287</v>
          </cell>
          <cell r="AD710">
            <v>369.471765657204</v>
          </cell>
          <cell r="AE710">
            <v>369.47090361206028</v>
          </cell>
          <cell r="AF710">
            <v>371.72238520500281</v>
          </cell>
        </row>
        <row r="711">
          <cell r="Q711">
            <v>400.5362568137042</v>
          </cell>
          <cell r="R711">
            <v>389.78025516354779</v>
          </cell>
          <cell r="S711">
            <v>387.26486770383264</v>
          </cell>
          <cell r="T711">
            <v>391.48799843886928</v>
          </cell>
          <cell r="U711">
            <v>391.34801783991605</v>
          </cell>
          <cell r="V711">
            <v>391.03106741154966</v>
          </cell>
          <cell r="W711">
            <v>384.33883950500382</v>
          </cell>
          <cell r="X711">
            <v>387.78837684033346</v>
          </cell>
          <cell r="Y711">
            <v>372.78582123158014</v>
          </cell>
          <cell r="Z711">
            <v>376.45818709320525</v>
          </cell>
          <cell r="AA711">
            <v>367.51640695193237</v>
          </cell>
          <cell r="AB711">
            <v>370.33463685932185</v>
          </cell>
          <cell r="AC711">
            <v>370.77783966316287</v>
          </cell>
          <cell r="AD711">
            <v>369.471765657204</v>
          </cell>
          <cell r="AE711">
            <v>369.47090361206028</v>
          </cell>
          <cell r="AF711">
            <v>371.72238520500281</v>
          </cell>
        </row>
        <row r="715">
          <cell r="Q715">
            <v>1906.2853366371291</v>
          </cell>
          <cell r="R715">
            <v>1867.0910392222877</v>
          </cell>
          <cell r="S715">
            <v>1794.6407810542585</v>
          </cell>
          <cell r="T715">
            <v>1690.7157184241219</v>
          </cell>
          <cell r="U715">
            <v>1620.2567651019049</v>
          </cell>
          <cell r="V715">
            <v>1664.9388174834778</v>
          </cell>
          <cell r="W715">
            <v>1629.8630145789484</v>
          </cell>
          <cell r="X715">
            <v>1495.8769747691595</v>
          </cell>
          <cell r="Y715">
            <v>1606.0201425642711</v>
          </cell>
          <cell r="Z715">
            <v>1793.9296662706413</v>
          </cell>
          <cell r="AA715">
            <v>1624.8209309418553</v>
          </cell>
          <cell r="AB715">
            <v>1639.4677875182267</v>
          </cell>
          <cell r="AC715">
            <v>1498.3587269450604</v>
          </cell>
          <cell r="AD715">
            <v>1651.213965273753</v>
          </cell>
          <cell r="AE715">
            <v>1414.4751904845905</v>
          </cell>
          <cell r="AF715">
            <v>1382.3869362837449</v>
          </cell>
        </row>
        <row r="716">
          <cell r="Q716" t="str">
            <v/>
          </cell>
          <cell r="R716" t="str">
            <v/>
          </cell>
          <cell r="S716" t="str">
            <v/>
          </cell>
          <cell r="T716">
            <v>544.28399999999988</v>
          </cell>
          <cell r="U716">
            <v>498.92700000000013</v>
          </cell>
          <cell r="V716">
            <v>544.28399999999999</v>
          </cell>
          <cell r="W716">
            <v>498.92700000000002</v>
          </cell>
          <cell r="X716">
            <v>554.36333333333334</v>
          </cell>
          <cell r="Y716">
            <v>537.30599999999993</v>
          </cell>
          <cell r="Z716">
            <v>609.79966666666667</v>
          </cell>
          <cell r="AA716">
            <v>352.18376470588237</v>
          </cell>
          <cell r="AB716">
            <v>748.39050000000009</v>
          </cell>
          <cell r="AC716">
            <v>449.03427636786176</v>
          </cell>
          <cell r="AD716">
            <v>359.2127893842532</v>
          </cell>
          <cell r="AE716">
            <v>449.03400819033487</v>
          </cell>
          <cell r="AF716" t="str">
            <v/>
          </cell>
        </row>
        <row r="717">
          <cell r="Q717">
            <v>730.14053271394152</v>
          </cell>
          <cell r="R717">
            <v>732.93856178705994</v>
          </cell>
          <cell r="S717">
            <v>733.84265452314617</v>
          </cell>
          <cell r="T717">
            <v>734.67545216649262</v>
          </cell>
          <cell r="U717">
            <v>739.11686763045918</v>
          </cell>
          <cell r="V717">
            <v>790.98129330195627</v>
          </cell>
          <cell r="W717">
            <v>779.96398461514582</v>
          </cell>
          <cell r="X717">
            <v>1374.3195227447002</v>
          </cell>
          <cell r="Y717">
            <v>790.30432878962188</v>
          </cell>
          <cell r="Z717">
            <v>1557.9907967225729</v>
          </cell>
          <cell r="AA717">
            <v>755.44283516487178</v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  <cell r="AF717" t="str">
            <v/>
          </cell>
        </row>
        <row r="718">
          <cell r="Q718">
            <v>504.1738167938932</v>
          </cell>
          <cell r="R718">
            <v>420.5963462686567</v>
          </cell>
          <cell r="S718">
            <v>413.58360766773166</v>
          </cell>
          <cell r="T718">
            <v>420.20919941089841</v>
          </cell>
          <cell r="U718">
            <v>427.84544099660269</v>
          </cell>
          <cell r="V718">
            <v>419.22983967168267</v>
          </cell>
          <cell r="W718">
            <v>414.10276428571433</v>
          </cell>
          <cell r="X718">
            <v>381.00878045292012</v>
          </cell>
          <cell r="Y718">
            <v>398.31282830769237</v>
          </cell>
          <cell r="Z718">
            <v>435.62763191489364</v>
          </cell>
          <cell r="AA718">
            <v>392.50651885714291</v>
          </cell>
          <cell r="AB718">
            <v>404.71212255319153</v>
          </cell>
          <cell r="AC718">
            <v>384.46533833012364</v>
          </cell>
          <cell r="AD718">
            <v>395.24467252932777</v>
          </cell>
          <cell r="AE718">
            <v>369.49159649773992</v>
          </cell>
          <cell r="AF718">
            <v>373.03599973590582</v>
          </cell>
        </row>
        <row r="719">
          <cell r="Q719">
            <v>448.12374159112358</v>
          </cell>
          <cell r="R719">
            <v>381.18232498902995</v>
          </cell>
          <cell r="S719">
            <v>474.8386607033442</v>
          </cell>
          <cell r="T719">
            <v>426.44672358958246</v>
          </cell>
          <cell r="U719">
            <v>492.61303301617835</v>
          </cell>
          <cell r="V719">
            <v>410.37394668438316</v>
          </cell>
          <cell r="W719">
            <v>384.93427519461926</v>
          </cell>
          <cell r="X719">
            <v>434.9975477936058</v>
          </cell>
          <cell r="Y719">
            <v>347.18680711841523</v>
          </cell>
          <cell r="Z719">
            <v>412.23458251661583</v>
          </cell>
          <cell r="AA719">
            <v>330.03832661562421</v>
          </cell>
          <cell r="AB719">
            <v>356.58727646515393</v>
          </cell>
          <cell r="AC719">
            <v>355.8412985296149</v>
          </cell>
          <cell r="AD719">
            <v>356.7045349410925</v>
          </cell>
          <cell r="AE719">
            <v>347.50830827113219</v>
          </cell>
          <cell r="AF719">
            <v>328.20143827642221</v>
          </cell>
        </row>
        <row r="720">
          <cell r="Q720">
            <v>749.62750909090903</v>
          </cell>
          <cell r="R720">
            <v>810.16706574563204</v>
          </cell>
          <cell r="S720">
            <v>826.26771484560561</v>
          </cell>
          <cell r="T720">
            <v>851.29569365079351</v>
          </cell>
          <cell r="U720">
            <v>871.1049334867663</v>
          </cell>
          <cell r="V720">
            <v>783.23723864734313</v>
          </cell>
          <cell r="W720">
            <v>781.63941608002983</v>
          </cell>
          <cell r="X720">
            <v>786.95202064056934</v>
          </cell>
          <cell r="Y720">
            <v>770.42413425572522</v>
          </cell>
          <cell r="Z720">
            <v>740.4168944503059</v>
          </cell>
          <cell r="AA720">
            <v>683.94675072160624</v>
          </cell>
          <cell r="AB720">
            <v>721.17629999999986</v>
          </cell>
          <cell r="AC720">
            <v>707.21818310958304</v>
          </cell>
          <cell r="AD720">
            <v>730.5941939365249</v>
          </cell>
          <cell r="AE720">
            <v>722.33513090323311</v>
          </cell>
          <cell r="AF720">
            <v>663.30607966222669</v>
          </cell>
        </row>
        <row r="721">
          <cell r="Q721" t="str">
            <v/>
          </cell>
          <cell r="R721" t="str">
            <v/>
          </cell>
          <cell r="S721" t="str">
            <v/>
          </cell>
          <cell r="T721">
            <v>372.29025599999994</v>
          </cell>
          <cell r="U721">
            <v>545.99450911376493</v>
          </cell>
          <cell r="V721">
            <v>370.90721215805473</v>
          </cell>
          <cell r="W721">
            <v>373.93811889683349</v>
          </cell>
          <cell r="X721">
            <v>380.48532452830187</v>
          </cell>
          <cell r="Y721">
            <v>430.36602256097564</v>
          </cell>
          <cell r="Z721">
            <v>395.21258598726115</v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  <cell r="AF721" t="str">
            <v/>
          </cell>
        </row>
        <row r="722">
          <cell r="Q722">
            <v>319.3470197802198</v>
          </cell>
          <cell r="R722">
            <v>321.30861081081088</v>
          </cell>
          <cell r="S722">
            <v>338.95700830188684</v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>
            <v>649.89246467374721</v>
          </cell>
          <cell r="AD722" t="str">
            <v/>
          </cell>
          <cell r="AE722" t="str">
            <v/>
          </cell>
          <cell r="AF722" t="str">
            <v/>
          </cell>
        </row>
        <row r="723">
          <cell r="Q723">
            <v>507.57853728813558</v>
          </cell>
          <cell r="R723">
            <v>505.57018116591917</v>
          </cell>
          <cell r="S723">
            <v>518.42768108108123</v>
          </cell>
          <cell r="T723">
            <v>502.03247633587802</v>
          </cell>
          <cell r="U723">
            <v>499.41151893687714</v>
          </cell>
          <cell r="V723">
            <v>502.25800754716983</v>
          </cell>
          <cell r="W723">
            <v>503.31317142857142</v>
          </cell>
          <cell r="X723">
            <v>514.04599999999994</v>
          </cell>
          <cell r="Y723">
            <v>504.69970909090921</v>
          </cell>
          <cell r="Z723">
            <v>506.20577586206895</v>
          </cell>
          <cell r="AA723">
            <v>499.74357446808517</v>
          </cell>
          <cell r="AB723">
            <v>500.45343749999995</v>
          </cell>
          <cell r="AC723">
            <v>515.10866947711668</v>
          </cell>
          <cell r="AD723">
            <v>482.67676518046386</v>
          </cell>
          <cell r="AE723">
            <v>465.95285736317834</v>
          </cell>
          <cell r="AF723">
            <v>502.80602555468516</v>
          </cell>
        </row>
        <row r="724">
          <cell r="Q724">
            <v>1250.5043729694746</v>
          </cell>
          <cell r="R724">
            <v>972.77154844351298</v>
          </cell>
          <cell r="S724">
            <v>1014.8904267462452</v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  <cell r="AF724" t="str">
            <v/>
          </cell>
        </row>
        <row r="727">
          <cell r="Q727">
            <v>895.79186628474895</v>
          </cell>
          <cell r="R727">
            <v>898.44728775701799</v>
          </cell>
          <cell r="S727">
            <v>904.10390709616865</v>
          </cell>
          <cell r="T727">
            <v>926.26308079507726</v>
          </cell>
          <cell r="U727">
            <v>895.35242672721961</v>
          </cell>
          <cell r="V727">
            <v>897.23921918061592</v>
          </cell>
          <cell r="W727">
            <v>908.05985484570624</v>
          </cell>
          <cell r="X727">
            <v>919.96444655407856</v>
          </cell>
          <cell r="Y727">
            <v>861.77871831123286</v>
          </cell>
          <cell r="Z727">
            <v>806.42251566933555</v>
          </cell>
          <cell r="AA727">
            <v>759.80138988908402</v>
          </cell>
          <cell r="AB727">
            <v>832.7576579897642</v>
          </cell>
          <cell r="AC727">
            <v>848.57475088863089</v>
          </cell>
          <cell r="AD727">
            <v>874.20324996447994</v>
          </cell>
          <cell r="AE727">
            <v>805.24216616945114</v>
          </cell>
          <cell r="AF727">
            <v>791.0019619433557</v>
          </cell>
        </row>
        <row r="728">
          <cell r="Q728" t="str">
            <v/>
          </cell>
          <cell r="R728" t="str">
            <v/>
          </cell>
          <cell r="S728" t="str">
            <v/>
          </cell>
          <cell r="T728">
            <v>1302.385031043721</v>
          </cell>
          <cell r="U728">
            <v>1395.9551786172492</v>
          </cell>
          <cell r="V728">
            <v>1313.1982743710137</v>
          </cell>
          <cell r="W728">
            <v>1309.6724472858364</v>
          </cell>
          <cell r="X728">
            <v>1366.9979870451493</v>
          </cell>
          <cell r="Y728">
            <v>697.42481997198036</v>
          </cell>
          <cell r="Z728">
            <v>685.87446984615656</v>
          </cell>
          <cell r="AA728">
            <v>703.27060548716645</v>
          </cell>
          <cell r="AB728">
            <v>685.87446984615656</v>
          </cell>
          <cell r="AC728">
            <v>696.15353604072925</v>
          </cell>
          <cell r="AD728">
            <v>696.89767650780834</v>
          </cell>
          <cell r="AE728">
            <v>687.39704761451083</v>
          </cell>
          <cell r="AF728">
            <v>684.36453246239023</v>
          </cell>
        </row>
        <row r="729">
          <cell r="Q729">
            <v>467.05298668050295</v>
          </cell>
          <cell r="R729">
            <v>500.83489433627727</v>
          </cell>
          <cell r="S729">
            <v>454.26417853178492</v>
          </cell>
          <cell r="T729">
            <v>407.92557013488766</v>
          </cell>
          <cell r="U729">
            <v>415.59875011778718</v>
          </cell>
          <cell r="V729">
            <v>1082.1317044511727</v>
          </cell>
          <cell r="W729">
            <v>1659.0732959751015</v>
          </cell>
          <cell r="X729">
            <v>1629.2464376603336</v>
          </cell>
          <cell r="Y729">
            <v>323.30863977035659</v>
          </cell>
          <cell r="Z729">
            <v>310.46716200946042</v>
          </cell>
          <cell r="AA729">
            <v>465.15631821544969</v>
          </cell>
          <cell r="AB729">
            <v>415.92413635041981</v>
          </cell>
          <cell r="AC729">
            <v>422.43548048092862</v>
          </cell>
          <cell r="AD729">
            <v>413.54406084184734</v>
          </cell>
          <cell r="AE729">
            <v>474.26333445326202</v>
          </cell>
          <cell r="AF729">
            <v>407.38493856277324</v>
          </cell>
        </row>
        <row r="730">
          <cell r="Q730">
            <v>708.81400823210902</v>
          </cell>
          <cell r="R730">
            <v>726.60693789828213</v>
          </cell>
          <cell r="S730">
            <v>747.86117085156764</v>
          </cell>
          <cell r="T730" t="str">
            <v/>
          </cell>
          <cell r="U730">
            <v>736.98757823393532</v>
          </cell>
          <cell r="V730" t="str">
            <v/>
          </cell>
          <cell r="W730" t="str">
            <v/>
          </cell>
          <cell r="X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  <cell r="AF730" t="str">
            <v/>
          </cell>
        </row>
        <row r="735">
          <cell r="Q735">
            <v>732.69000000000028</v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  <cell r="AF735" t="str">
            <v/>
          </cell>
        </row>
        <row r="736">
          <cell r="Q736">
            <v>634.94987586206901</v>
          </cell>
          <cell r="R736">
            <v>874.85175203619895</v>
          </cell>
          <cell r="S736">
            <v>977.10149058295963</v>
          </cell>
          <cell r="T736">
            <v>1022.9748000000001</v>
          </cell>
          <cell r="U736" t="str">
            <v/>
          </cell>
          <cell r="V736" t="str">
            <v/>
          </cell>
          <cell r="W736" t="str">
            <v/>
          </cell>
          <cell r="X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  <cell r="AF736" t="str">
            <v/>
          </cell>
        </row>
        <row r="737">
          <cell r="Q737">
            <v>675.12951612566326</v>
          </cell>
          <cell r="R737">
            <v>704.80083210021428</v>
          </cell>
          <cell r="S737">
            <v>712.37597320113809</v>
          </cell>
          <cell r="T737">
            <v>697.50213522700176</v>
          </cell>
          <cell r="U737">
            <v>664.70746118338116</v>
          </cell>
          <cell r="V737">
            <v>691.74097846251561</v>
          </cell>
          <cell r="W737">
            <v>621.28232249688779</v>
          </cell>
          <cell r="X737">
            <v>637.83075635071123</v>
          </cell>
          <cell r="Y737">
            <v>565.81003287876592</v>
          </cell>
          <cell r="Z737">
            <v>584.31061005753668</v>
          </cell>
          <cell r="AA737">
            <v>562.331175232183</v>
          </cell>
          <cell r="AB737">
            <v>548.41134172318255</v>
          </cell>
          <cell r="AC737">
            <v>547.88938053138691</v>
          </cell>
          <cell r="AD737">
            <v>544.43188216409976</v>
          </cell>
          <cell r="AE737">
            <v>536.43160006004371</v>
          </cell>
          <cell r="AF737">
            <v>517.37794992880958</v>
          </cell>
        </row>
        <row r="758">
          <cell r="Q758">
            <v>745.74610631888322</v>
          </cell>
          <cell r="R758">
            <v>733.19102121566345</v>
          </cell>
          <cell r="S758">
            <v>845.52616851701941</v>
          </cell>
        </row>
        <row r="759">
          <cell r="T759">
            <v>700.01006931935581</v>
          </cell>
          <cell r="U759">
            <v>743.57823798546917</v>
          </cell>
          <cell r="V759">
            <v>659.59836392557941</v>
          </cell>
          <cell r="W759">
            <v>643.22478755596205</v>
          </cell>
          <cell r="X759">
            <v>641.94704716386548</v>
          </cell>
          <cell r="Y759">
            <v>625.28734374042415</v>
          </cell>
          <cell r="Z759">
            <v>605.29595062304952</v>
          </cell>
          <cell r="AA759">
            <v>577.47571826531589</v>
          </cell>
          <cell r="AB759">
            <v>566.40182334192639</v>
          </cell>
          <cell r="AC759">
            <v>555.6162187106263</v>
          </cell>
          <cell r="AD759">
            <v>554.16303727375032</v>
          </cell>
          <cell r="AE759">
            <v>561.99608132957678</v>
          </cell>
          <cell r="AF759">
            <v>554.71181778002256</v>
          </cell>
        </row>
        <row r="760">
          <cell r="Q760">
            <v>296.82510053128408</v>
          </cell>
          <cell r="R760">
            <v>297.59863293301311</v>
          </cell>
          <cell r="S760">
            <v>345.4355655463998</v>
          </cell>
          <cell r="T760">
            <v>318.9260752285827</v>
          </cell>
          <cell r="U760">
            <v>290.37031115795781</v>
          </cell>
          <cell r="V760">
            <v>255.8308630510586</v>
          </cell>
          <cell r="W760">
            <v>238.87064182615114</v>
          </cell>
          <cell r="X760">
            <v>209.49212043644877</v>
          </cell>
          <cell r="Y760">
            <v>154.89125019308878</v>
          </cell>
          <cell r="Z760">
            <v>146.38231361597533</v>
          </cell>
          <cell r="AA760">
            <v>136.18085205938777</v>
          </cell>
          <cell r="AB760">
            <v>137.55254482692476</v>
          </cell>
          <cell r="AC760">
            <v>132.23821717366843</v>
          </cell>
          <cell r="AD760">
            <v>131.21210342190699</v>
          </cell>
          <cell r="AE760">
            <v>131.20423476341858</v>
          </cell>
          <cell r="AF760">
            <v>126.68707449550004</v>
          </cell>
        </row>
      </sheetData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0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4-x"/>
      <sheetName val="5-x"/>
      <sheetName val="6-x"/>
      <sheetName val="6-y"/>
      <sheetName val="24x"/>
      <sheetName val="25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50">
          <cell r="K50">
            <v>2005</v>
          </cell>
          <cell r="L50">
            <v>2006</v>
          </cell>
          <cell r="M50">
            <v>2007</v>
          </cell>
          <cell r="N50">
            <v>2008</v>
          </cell>
          <cell r="O50">
            <v>2009</v>
          </cell>
          <cell r="P50">
            <v>2010</v>
          </cell>
          <cell r="Q50">
            <v>2011</v>
          </cell>
          <cell r="R50">
            <v>2012</v>
          </cell>
          <cell r="S50">
            <v>2013</v>
          </cell>
          <cell r="T50">
            <v>2014</v>
          </cell>
          <cell r="U50">
            <v>2015</v>
          </cell>
          <cell r="V50">
            <v>2016</v>
          </cell>
          <cell r="W50">
            <v>2017</v>
          </cell>
          <cell r="X50">
            <v>2018</v>
          </cell>
          <cell r="Y50">
            <v>2019</v>
          </cell>
          <cell r="Z50">
            <v>2020</v>
          </cell>
          <cell r="AA50">
            <v>2021</v>
          </cell>
        </row>
        <row r="54">
          <cell r="K54">
            <v>2.047641</v>
          </cell>
          <cell r="L54">
            <v>2.0270000000000001</v>
          </cell>
          <cell r="M54">
            <v>1.9950000000000001</v>
          </cell>
          <cell r="N54">
            <v>1.9710000000000001</v>
          </cell>
          <cell r="O54">
            <v>2.0129999999999999</v>
          </cell>
          <cell r="P54">
            <v>1.9969319999999999</v>
          </cell>
          <cell r="Q54">
            <v>1.9930000000000001</v>
          </cell>
          <cell r="R54">
            <v>2.028</v>
          </cell>
          <cell r="S54">
            <v>2.085</v>
          </cell>
          <cell r="T54">
            <v>2.1309999999999998</v>
          </cell>
          <cell r="U54">
            <v>2.0598464220884685</v>
          </cell>
          <cell r="V54">
            <v>2.0009171682430495</v>
          </cell>
          <cell r="W54">
            <v>1.9372516002675073</v>
          </cell>
          <cell r="X54">
            <v>1.9531623196713481</v>
          </cell>
          <cell r="Y54">
            <v>1.8902505493455621</v>
          </cell>
          <cell r="Z54">
            <v>1.882463865218986</v>
          </cell>
          <cell r="AA54"/>
        </row>
        <row r="55">
          <cell r="K55">
            <v>1.7031890000000001</v>
          </cell>
          <cell r="L55">
            <v>1.673</v>
          </cell>
          <cell r="M55">
            <v>1.698</v>
          </cell>
          <cell r="N55">
            <v>1.667</v>
          </cell>
          <cell r="O55">
            <v>1.6459999999999999</v>
          </cell>
          <cell r="P55">
            <v>1.6666460000000001</v>
          </cell>
          <cell r="Q55">
            <v>1.643</v>
          </cell>
          <cell r="R55">
            <v>1.6639999999999999</v>
          </cell>
          <cell r="S55">
            <v>1.5609999999999999</v>
          </cell>
          <cell r="T55">
            <v>1.5980000000000001</v>
          </cell>
          <cell r="U55">
            <v>1.5529343412630172</v>
          </cell>
          <cell r="V55">
            <v>1.5462823636189931</v>
          </cell>
          <cell r="W55">
            <v>1.5452749116270184</v>
          </cell>
          <cell r="X55">
            <v>1.5542956434508457</v>
          </cell>
          <cell r="Y55">
            <v>1.55412677940193</v>
          </cell>
          <cell r="Z55">
            <v>1.553062903355533</v>
          </cell>
          <cell r="AA55"/>
        </row>
        <row r="82">
          <cell r="K82">
            <v>16082.7027703</v>
          </cell>
          <cell r="L82">
            <v>17005.02447</v>
          </cell>
          <cell r="M82">
            <v>18279.037919999999</v>
          </cell>
          <cell r="N82">
            <v>17157.547490000001</v>
          </cell>
          <cell r="O82">
            <v>16532.308779999996</v>
          </cell>
          <cell r="P82">
            <v>18577.769632800002</v>
          </cell>
          <cell r="Q82">
            <v>16677.895840000001</v>
          </cell>
          <cell r="R82">
            <v>16779.57632</v>
          </cell>
          <cell r="S82">
            <v>14250.812323999997</v>
          </cell>
          <cell r="T82">
            <v>13607.08186</v>
          </cell>
          <cell r="U82">
            <v>14888.680350142113</v>
          </cell>
          <cell r="V82">
            <v>16255.571678370117</v>
          </cell>
          <cell r="W82">
            <v>17017.818999515144</v>
          </cell>
          <cell r="X82">
            <v>16307.778691781314</v>
          </cell>
          <cell r="Y82">
            <v>16669.688166007454</v>
          </cell>
          <cell r="Z82">
            <v>15600.905129932167</v>
          </cell>
          <cell r="AA82"/>
        </row>
        <row r="83">
          <cell r="K83">
            <v>32256.693437099999</v>
          </cell>
          <cell r="L83">
            <v>32329.312180000004</v>
          </cell>
          <cell r="M83">
            <v>31339.993650000004</v>
          </cell>
          <cell r="N83">
            <v>31040.766540000004</v>
          </cell>
          <cell r="O83">
            <v>25282.535189999999</v>
          </cell>
          <cell r="P83">
            <v>23764.129818239995</v>
          </cell>
          <cell r="Q83">
            <v>25149.965950000005</v>
          </cell>
          <cell r="R83">
            <v>23519.06076</v>
          </cell>
          <cell r="S83">
            <v>21046.34028</v>
          </cell>
          <cell r="T83">
            <v>19255.588139999996</v>
          </cell>
          <cell r="U83">
            <v>19688.815442426192</v>
          </cell>
          <cell r="V83">
            <v>18722.021686443106</v>
          </cell>
          <cell r="W83">
            <v>19119.782158904174</v>
          </cell>
          <cell r="X83">
            <v>17032.844983041941</v>
          </cell>
          <cell r="Y83">
            <v>16600.785204528522</v>
          </cell>
          <cell r="Z83">
            <v>15126.067773000857</v>
          </cell>
          <cell r="AA83"/>
        </row>
        <row r="84">
          <cell r="K84">
            <v>5122.8972296999982</v>
          </cell>
          <cell r="L84">
            <v>5583.4755299999997</v>
          </cell>
          <cell r="M84">
            <v>5449.3620800000026</v>
          </cell>
          <cell r="N84">
            <v>5303.5525099999977</v>
          </cell>
          <cell r="O84">
            <v>4940.4912200000035</v>
          </cell>
          <cell r="P84">
            <v>5421.0303671999973</v>
          </cell>
          <cell r="Q84">
            <v>5842.8041599999997</v>
          </cell>
          <cell r="R84">
            <v>5367.1236800000006</v>
          </cell>
          <cell r="S84">
            <v>5801.4876760000025</v>
          </cell>
          <cell r="T84">
            <v>5437.8181400000012</v>
          </cell>
          <cell r="U84">
            <v>5765.6196498578865</v>
          </cell>
          <cell r="V84">
            <v>5908.6283216298834</v>
          </cell>
          <cell r="W84">
            <v>5906.0810004848572</v>
          </cell>
          <cell r="X84">
            <v>5767.6913082186875</v>
          </cell>
          <cell r="Y84">
            <v>5826.0118339925466</v>
          </cell>
          <cell r="Z84">
            <v>5731.9248700678345</v>
          </cell>
          <cell r="AA84"/>
        </row>
        <row r="85">
          <cell r="K85">
            <v>53462.293437100001</v>
          </cell>
          <cell r="L85">
            <v>54917.812180000008</v>
          </cell>
          <cell r="M85">
            <v>55068.393650000013</v>
          </cell>
          <cell r="N85">
            <v>53501.866540000003</v>
          </cell>
          <cell r="O85">
            <v>46755.335189999998</v>
          </cell>
          <cell r="P85">
            <v>47762.929818239994</v>
          </cell>
          <cell r="Q85">
            <v>47670.66595000001</v>
          </cell>
          <cell r="R85">
            <v>45665.760760000005</v>
          </cell>
          <cell r="S85">
            <v>41098.64028</v>
          </cell>
          <cell r="T85">
            <v>38300.488140000001</v>
          </cell>
          <cell r="U85">
            <v>40343.115442426191</v>
          </cell>
          <cell r="V85">
            <v>40886.221686443103</v>
          </cell>
          <cell r="W85">
            <v>42043.682158904179</v>
          </cell>
          <cell r="X85">
            <v>39108.314983041942</v>
          </cell>
          <cell r="Y85">
            <v>39096.485204528522</v>
          </cell>
          <cell r="Z85">
            <v>36458.897773000863</v>
          </cell>
          <cell r="AA85"/>
        </row>
        <row r="88">
          <cell r="K88">
            <v>0.49147908267801832</v>
          </cell>
          <cell r="L88">
            <v>0.49971481045940258</v>
          </cell>
          <cell r="M88">
            <v>0.50203179308330914</v>
          </cell>
          <cell r="N88">
            <v>0.5070757308525613</v>
          </cell>
          <cell r="O88">
            <v>0.50805743846226104</v>
          </cell>
          <cell r="P88">
            <v>0.51616846591372889</v>
          </cell>
          <cell r="Q88">
            <v>0.5188658439000261</v>
          </cell>
          <cell r="R88">
            <v>0.5145380089290601</v>
          </cell>
          <cell r="S88">
            <v>0.52581800940165802</v>
          </cell>
          <cell r="T88">
            <v>0.52026811729338884</v>
          </cell>
          <cell r="U88">
            <v>0.53438465829972104</v>
          </cell>
          <cell r="V88">
            <v>0.54623801978324193</v>
          </cell>
          <cell r="W88">
            <v>0.55198516881248261</v>
          </cell>
          <cell r="X88">
            <v>0.55350391010942068</v>
          </cell>
          <cell r="Y88">
            <v>0.56154426943179492</v>
          </cell>
          <cell r="Z88">
            <v>0.56625794032697985</v>
          </cell>
        </row>
        <row r="89">
          <cell r="K89">
            <v>0.44817155194595126</v>
          </cell>
          <cell r="L89">
            <v>0.45513482586879572</v>
          </cell>
          <cell r="M89">
            <v>0.45877173322589726</v>
          </cell>
          <cell r="N89">
            <v>0.46456814928805107</v>
          </cell>
          <cell r="O89">
            <v>0.46480118419011973</v>
          </cell>
          <cell r="P89">
            <v>0.46802155810224344</v>
          </cell>
          <cell r="Q89">
            <v>0.46809670049986263</v>
          </cell>
          <cell r="R89">
            <v>0.4626055500542226</v>
          </cell>
          <cell r="S89">
            <v>0.46828731846537736</v>
          </cell>
          <cell r="T89">
            <v>0.45921790278295999</v>
          </cell>
          <cell r="U89">
            <v>0.47610278254983895</v>
          </cell>
          <cell r="V89">
            <v>0.48844437615333791</v>
          </cell>
          <cell r="W89">
            <v>0.49686720807138585</v>
          </cell>
          <cell r="X89">
            <v>0.49549478804079794</v>
          </cell>
          <cell r="Y89">
            <v>0.5041769930566431</v>
          </cell>
          <cell r="Z89">
            <v>0.50595417936686515</v>
          </cell>
        </row>
        <row r="90">
          <cell r="K90">
            <v>0.60033751702532845</v>
          </cell>
          <cell r="L90">
            <v>0.60779917300489494</v>
          </cell>
          <cell r="M90">
            <v>0.59584900640914251</v>
          </cell>
          <cell r="N90">
            <v>0.60495824970313383</v>
          </cell>
          <cell r="O90">
            <v>0.60332290695877699</v>
          </cell>
          <cell r="P90">
            <v>0.60091834773573316</v>
          </cell>
          <cell r="Q90">
            <v>0.6164720435478882</v>
          </cell>
          <cell r="R90">
            <v>0.61069922567041512</v>
          </cell>
          <cell r="S90">
            <v>0.64486206369959664</v>
          </cell>
          <cell r="T90">
            <v>0.63833565748060017</v>
          </cell>
          <cell r="U90">
            <v>0.64587147130799072</v>
          </cell>
          <cell r="V90">
            <v>0.64465569386707389</v>
          </cell>
          <cell r="W90">
            <v>0.64217747084124921</v>
          </cell>
          <cell r="X90">
            <v>0.64089490823354733</v>
          </cell>
          <cell r="Y90">
            <v>0.6402543020058814</v>
          </cell>
          <cell r="Z90">
            <v>0.64389301724855397</v>
          </cell>
        </row>
        <row r="91">
          <cell r="K91">
            <v>0.50484428202565024</v>
          </cell>
          <cell r="L91">
            <v>0.51395411109323685</v>
          </cell>
          <cell r="M91">
            <v>0.50638705998762401</v>
          </cell>
          <cell r="N91">
            <v>0.51580397592020721</v>
          </cell>
          <cell r="O91">
            <v>0.52238470708322327</v>
          </cell>
          <cell r="P91">
            <v>0.51591353404321327</v>
          </cell>
          <cell r="Q91">
            <v>0.52333854404077007</v>
          </cell>
          <cell r="R91">
            <v>0.51673391097294807</v>
          </cell>
          <cell r="S91">
            <v>0.55082974238243787</v>
          </cell>
          <cell r="T91">
            <v>0.53807586223966541</v>
          </cell>
          <cell r="U91">
            <v>0.55369065195613132</v>
          </cell>
          <cell r="V91">
            <v>0.55607258291853134</v>
          </cell>
          <cell r="W91">
            <v>0.55643511804230039</v>
          </cell>
          <cell r="X91">
            <v>0.55320571184897482</v>
          </cell>
          <cell r="Y91">
            <v>0.5532658205592963</v>
          </cell>
          <cell r="Z91">
            <v>0.55364481760604289</v>
          </cell>
        </row>
        <row r="92">
          <cell r="K92">
            <v>0.4199199116734747</v>
          </cell>
          <cell r="L92">
            <v>0.4241959683566775</v>
          </cell>
          <cell r="M92">
            <v>0.43100011421503026</v>
          </cell>
          <cell r="N92">
            <v>0.43624821301825734</v>
          </cell>
          <cell r="O92">
            <v>0.42714616386437421</v>
          </cell>
          <cell r="P92">
            <v>0.4305831284485328</v>
          </cell>
          <cell r="Q92">
            <v>0.43143262812794042</v>
          </cell>
          <cell r="R92">
            <v>0.42398679874703415</v>
          </cell>
          <cell r="S92">
            <v>0.41239579273812249</v>
          </cell>
          <cell r="T92">
            <v>0.40349377187188434</v>
          </cell>
          <cell r="U92">
            <v>0.41743171657777883</v>
          </cell>
          <cell r="V92">
            <v>0.42972554861628376</v>
          </cell>
          <cell r="W92">
            <v>0.44384798946107612</v>
          </cell>
          <cell r="X92">
            <v>0.44023234484867019</v>
          </cell>
          <cell r="Y92">
            <v>0.45488426291248996</v>
          </cell>
          <cell r="Z92">
            <v>0.45676586081983572</v>
          </cell>
        </row>
        <row r="105">
          <cell r="K105">
            <v>0.40522657794113226</v>
          </cell>
          <cell r="L105">
            <v>0.40886142089847349</v>
          </cell>
          <cell r="M105">
            <v>0.41337339997676525</v>
          </cell>
          <cell r="N105">
            <v>0.41851626860496088</v>
          </cell>
          <cell r="O105">
            <v>0.4156870850139463</v>
          </cell>
          <cell r="P105">
            <v>0.41490172042411977</v>
          </cell>
          <cell r="Q105">
            <v>0.4107239473725724</v>
          </cell>
          <cell r="R105">
            <v>0.40823524808456269</v>
          </cell>
          <cell r="S105">
            <v>0.40218383941120422</v>
          </cell>
          <cell r="T105">
            <v>0.39401916607657356</v>
          </cell>
          <cell r="U105">
            <v>0.40806075038851991</v>
          </cell>
          <cell r="V105">
            <v>0.41785736284079716</v>
          </cell>
          <cell r="W105">
            <v>0.4270698490707332</v>
          </cell>
          <cell r="X105">
            <v>0.4224192545259996</v>
          </cell>
          <cell r="Y105">
            <v>0.42904642536984372</v>
          </cell>
          <cell r="Z105">
            <v>0.42641004827754514</v>
          </cell>
        </row>
        <row r="106">
          <cell r="K106">
            <v>0.38288284854491461</v>
          </cell>
          <cell r="L106">
            <v>0.38691379399241171</v>
          </cell>
          <cell r="M106">
            <v>0.39009239020376812</v>
          </cell>
          <cell r="N106">
            <v>0.39401147817256377</v>
          </cell>
          <cell r="O106">
            <v>0.40219371853925423</v>
          </cell>
          <cell r="P106">
            <v>0.39937508483334744</v>
          </cell>
          <cell r="Q106">
            <v>0.3875628078420838</v>
          </cell>
          <cell r="R106">
            <v>0.3915064590346492</v>
          </cell>
          <cell r="S106">
            <v>0.39146488338840868</v>
          </cell>
          <cell r="T106">
            <v>0.38444109994724096</v>
          </cell>
          <cell r="U106">
            <v>0.39912866230453847</v>
          </cell>
          <cell r="V106">
            <v>0.40783234811130548</v>
          </cell>
          <cell r="W106">
            <v>0.41307596542550395</v>
          </cell>
          <cell r="X106">
            <v>0.40866882199393367</v>
          </cell>
          <cell r="Y106">
            <v>0.40997918276087014</v>
          </cell>
          <cell r="Z106">
            <v>0.40488581567239196</v>
          </cell>
        </row>
      </sheetData>
      <sheetData sheetId="28">
        <row r="6">
          <cell r="AK6">
            <v>0.3638936621853836</v>
          </cell>
          <cell r="AL6">
            <v>0.52807104995971044</v>
          </cell>
          <cell r="AM6">
            <v>0.37946663855802676</v>
          </cell>
          <cell r="AN6">
            <v>0.33449637008434002</v>
          </cell>
          <cell r="AO6">
            <v>0.32057548701714178</v>
          </cell>
          <cell r="AP6">
            <v>0.36854913567623421</v>
          </cell>
          <cell r="AQ6">
            <v>0.45676580397457756</v>
          </cell>
        </row>
        <row r="7">
          <cell r="AK7" t="str">
            <v/>
          </cell>
          <cell r="AL7">
            <v>0.35022862146123168</v>
          </cell>
          <cell r="AM7">
            <v>0.37946663855802676</v>
          </cell>
          <cell r="AN7">
            <v>0.37894736842105264</v>
          </cell>
          <cell r="AO7">
            <v>0.41488993891898124</v>
          </cell>
          <cell r="AP7">
            <v>0.36836181315870259</v>
          </cell>
          <cell r="AQ7">
            <v>0.38082108460351299</v>
          </cell>
        </row>
        <row r="8">
          <cell r="AK8" t="str">
            <v/>
          </cell>
          <cell r="AL8">
            <v>0.48886474741988062</v>
          </cell>
          <cell r="AM8" t="str">
            <v/>
          </cell>
          <cell r="AN8">
            <v>0.23311532733277213</v>
          </cell>
          <cell r="AO8">
            <v>0.268897520167314</v>
          </cell>
          <cell r="AP8">
            <v>0.31985784095957354</v>
          </cell>
          <cell r="AQ8">
            <v>0.48261138138219112</v>
          </cell>
        </row>
        <row r="9">
          <cell r="AK9">
            <v>0.3638936621853836</v>
          </cell>
          <cell r="AL9">
            <v>0.36337942868678713</v>
          </cell>
          <cell r="AM9" t="str">
            <v/>
          </cell>
          <cell r="AN9">
            <v>0.32688640697357663</v>
          </cell>
          <cell r="AO9">
            <v>0.26686434395848779</v>
          </cell>
          <cell r="AP9">
            <v>0.39805395842547542</v>
          </cell>
          <cell r="AQ9">
            <v>0.33497450251424421</v>
          </cell>
        </row>
        <row r="10">
          <cell r="AK10" t="str">
            <v/>
          </cell>
          <cell r="AL10">
            <v>0.53215077605321504</v>
          </cell>
          <cell r="AM10" t="str">
            <v/>
          </cell>
          <cell r="AN10">
            <v>0.44015160777601176</v>
          </cell>
          <cell r="AO10">
            <v>0.46978989951716033</v>
          </cell>
          <cell r="AP10">
            <v>0.40017785682525564</v>
          </cell>
          <cell r="AQ10">
            <v>0.53000236657134003</v>
          </cell>
        </row>
        <row r="11">
          <cell r="AK11" t="str">
            <v/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</row>
        <row r="12">
          <cell r="AK12" t="str">
            <v/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</row>
        <row r="13">
          <cell r="AK13">
            <v>0.81903563258745982</v>
          </cell>
          <cell r="AL13">
            <v>0.58696905306942204</v>
          </cell>
          <cell r="AM13">
            <v>0.42508528480136704</v>
          </cell>
          <cell r="AN13">
            <v>0.60159460396568898</v>
          </cell>
          <cell r="AO13">
            <v>0.44142449569344594</v>
          </cell>
          <cell r="AP13">
            <v>0.48948237510109993</v>
          </cell>
          <cell r="AQ13">
            <v>0.55364569944741859</v>
          </cell>
        </row>
        <row r="14">
          <cell r="AK14" t="str">
            <v/>
          </cell>
          <cell r="AL14">
            <v>0.61276595744680851</v>
          </cell>
          <cell r="AM14">
            <v>0.53819703991628054</v>
          </cell>
          <cell r="AN14">
            <v>0.58148925860119527</v>
          </cell>
          <cell r="AO14">
            <v>0.48205677557579008</v>
          </cell>
          <cell r="AP14">
            <v>0.48959608323133413</v>
          </cell>
          <cell r="AQ14">
            <v>0.55403563615582563</v>
          </cell>
        </row>
        <row r="15">
          <cell r="AK15" t="str">
            <v/>
          </cell>
          <cell r="AL15">
            <v>0.60504201680672265</v>
          </cell>
          <cell r="AM15" t="str">
            <v/>
          </cell>
          <cell r="AN15">
            <v>0.6953834266949972</v>
          </cell>
          <cell r="AO15">
            <v>0.38801465833153698</v>
          </cell>
          <cell r="AP15">
            <v>0.53105177754831101</v>
          </cell>
          <cell r="AQ15">
            <v>0.61059467979972815</v>
          </cell>
        </row>
        <row r="16">
          <cell r="AK16" t="str">
            <v/>
          </cell>
          <cell r="AL16">
            <v>0.5844155844155845</v>
          </cell>
          <cell r="AM16">
            <v>0.44198895027624313</v>
          </cell>
          <cell r="AN16">
            <v>0.55529847292919943</v>
          </cell>
          <cell r="AO16">
            <v>0.59751037344398339</v>
          </cell>
          <cell r="AP16">
            <v>0.46674445740956833</v>
          </cell>
          <cell r="AQ16">
            <v>0.58251144479484218</v>
          </cell>
        </row>
        <row r="17">
          <cell r="AK17" t="str">
            <v/>
          </cell>
          <cell r="AL17">
            <v>0.73007503548975861</v>
          </cell>
          <cell r="AM17" t="str">
            <v/>
          </cell>
          <cell r="AN17">
            <v>0.68899521531100483</v>
          </cell>
          <cell r="AO17">
            <v>0.60483870967741937</v>
          </cell>
          <cell r="AP17" t="str">
            <v/>
          </cell>
          <cell r="AQ17">
            <v>0.66050210300908729</v>
          </cell>
        </row>
        <row r="18">
          <cell r="AK18">
            <v>0.81892629663330307</v>
          </cell>
          <cell r="AL18">
            <v>0.4062746868299289</v>
          </cell>
          <cell r="AM18">
            <v>0.38572806171648988</v>
          </cell>
          <cell r="AN18">
            <v>0.73364581210515589</v>
          </cell>
          <cell r="AO18">
            <v>0.29313573813207394</v>
          </cell>
          <cell r="AP18">
            <v>0.30753459764223479</v>
          </cell>
          <cell r="AQ18">
            <v>0.32434142812629291</v>
          </cell>
        </row>
        <row r="19"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</row>
        <row r="20">
          <cell r="AK20">
            <v>0.36502938278123259</v>
          </cell>
          <cell r="AL20">
            <v>0.56081755607601236</v>
          </cell>
          <cell r="AM20">
            <v>0.42424957491064463</v>
          </cell>
          <cell r="AN20">
            <v>0.47580123746107061</v>
          </cell>
          <cell r="AO20">
            <v>0.3895786303186537</v>
          </cell>
          <cell r="AP20">
            <v>0.44046136499920246</v>
          </cell>
          <cell r="AQ20">
            <v>0.50595431541838687</v>
          </cell>
        </row>
        <row r="25">
          <cell r="J25">
            <v>131622.40780000002</v>
          </cell>
          <cell r="K25">
            <v>381023.93231999996</v>
          </cell>
          <cell r="L25">
            <v>263.73860000000002</v>
          </cell>
          <cell r="M25">
            <v>11313.486000000001</v>
          </cell>
          <cell r="N25">
            <v>81692.110160000011</v>
          </cell>
          <cell r="O25">
            <v>27382.530640000001</v>
          </cell>
          <cell r="P25">
            <v>633298.20551999996</v>
          </cell>
        </row>
        <row r="26">
          <cell r="J26">
            <v>0</v>
          </cell>
          <cell r="K26">
            <v>2362.9365199999997</v>
          </cell>
          <cell r="L26">
            <v>263.73860000000002</v>
          </cell>
          <cell r="M26">
            <v>1729</v>
          </cell>
          <cell r="N26">
            <v>12175.39286</v>
          </cell>
          <cell r="O26">
            <v>27201.972740000001</v>
          </cell>
          <cell r="P26">
            <v>43733.040720000005</v>
          </cell>
        </row>
        <row r="27">
          <cell r="J27">
            <v>0</v>
          </cell>
          <cell r="K27">
            <v>9186.2217999999993</v>
          </cell>
          <cell r="L27">
            <v>0</v>
          </cell>
          <cell r="M27">
            <v>105.0124</v>
          </cell>
          <cell r="N27">
            <v>141.9128</v>
          </cell>
          <cell r="O27">
            <v>5.6275000000000004</v>
          </cell>
          <cell r="P27">
            <v>9438.7744999999995</v>
          </cell>
        </row>
        <row r="28">
          <cell r="J28">
            <v>131622.40780000002</v>
          </cell>
          <cell r="K28">
            <v>4309.5450000000001</v>
          </cell>
          <cell r="L28">
            <v>0</v>
          </cell>
          <cell r="M28">
            <v>9427.1280000000006</v>
          </cell>
          <cell r="N28">
            <v>56635.067000000003</v>
          </cell>
          <cell r="O28">
            <v>76.874000000000009</v>
          </cell>
          <cell r="P28">
            <v>202071.02180000005</v>
          </cell>
        </row>
        <row r="29">
          <cell r="J29">
            <v>0</v>
          </cell>
          <cell r="K29">
            <v>365165.22899999999</v>
          </cell>
          <cell r="L29">
            <v>0</v>
          </cell>
          <cell r="M29">
            <v>52.345600000000005</v>
          </cell>
          <cell r="N29">
            <v>12739.737500000001</v>
          </cell>
          <cell r="O29">
            <v>98.056400000000011</v>
          </cell>
          <cell r="P29">
            <v>378055.36849999998</v>
          </cell>
          <cell r="AK29">
            <v>0.87991160371620925</v>
          </cell>
          <cell r="AL29">
            <v>0.66113864450125281</v>
          </cell>
          <cell r="AM29">
            <v>0.51521711453109542</v>
          </cell>
          <cell r="AN29">
            <v>0.78484319920089973</v>
          </cell>
          <cell r="AO29">
            <v>0.57745003865470146</v>
          </cell>
          <cell r="AP29">
            <v>0.58718597550375307</v>
          </cell>
          <cell r="AQ29">
            <v>0.64389183397955718</v>
          </cell>
        </row>
        <row r="30"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AK30" t="str">
            <v/>
          </cell>
          <cell r="AL30">
            <v>0.70713197560190011</v>
          </cell>
          <cell r="AM30">
            <v>0.64545809385889485</v>
          </cell>
          <cell r="AN30">
            <v>0.73574897363544989</v>
          </cell>
          <cell r="AO30">
            <v>0.6377265253202542</v>
          </cell>
          <cell r="AP30">
            <v>0.58730573855057555</v>
          </cell>
          <cell r="AQ30">
            <v>0.66042129920170833</v>
          </cell>
        </row>
        <row r="31">
          <cell r="J31"/>
          <cell r="K31"/>
          <cell r="L31"/>
          <cell r="M31"/>
          <cell r="N31"/>
          <cell r="O31"/>
          <cell r="P31"/>
          <cell r="AK31" t="str">
            <v/>
          </cell>
          <cell r="AL31">
            <v>0.74784464817561536</v>
          </cell>
          <cell r="AM31" t="str">
            <v/>
          </cell>
          <cell r="AN31">
            <v>0.81934425003784417</v>
          </cell>
          <cell r="AO31">
            <v>0.72052105450950799</v>
          </cell>
          <cell r="AP31">
            <v>0.61845801089137276</v>
          </cell>
          <cell r="AQ31">
            <v>0.7545839220549474</v>
          </cell>
        </row>
        <row r="32">
          <cell r="J32">
            <v>329.2604</v>
          </cell>
          <cell r="K32">
            <v>477112.36314000003</v>
          </cell>
          <cell r="L32">
            <v>14132.881600000001</v>
          </cell>
          <cell r="M32">
            <v>12708.544839999999</v>
          </cell>
          <cell r="N32">
            <v>108726.36310000002</v>
          </cell>
          <cell r="O32">
            <v>40169.282900000006</v>
          </cell>
          <cell r="P32">
            <v>653178.69598000008</v>
          </cell>
          <cell r="AK32" t="str">
            <v/>
          </cell>
          <cell r="AL32">
            <v>0.64075455083463773</v>
          </cell>
          <cell r="AM32">
            <v>0.53025568220556729</v>
          </cell>
          <cell r="AN32">
            <v>0.74325013871699497</v>
          </cell>
          <cell r="AO32">
            <v>0.64143723578770362</v>
          </cell>
          <cell r="AP32">
            <v>0.56106287964940504</v>
          </cell>
          <cell r="AQ32">
            <v>0.64247638845091237</v>
          </cell>
        </row>
        <row r="33">
          <cell r="J33">
            <v>0</v>
          </cell>
          <cell r="K33">
            <v>63222.637499999997</v>
          </cell>
          <cell r="L33">
            <v>896.32600000000002</v>
          </cell>
          <cell r="M33">
            <v>152.9177</v>
          </cell>
          <cell r="N33">
            <v>15723.874</v>
          </cell>
          <cell r="O33">
            <v>39902.525099999999</v>
          </cell>
          <cell r="P33">
            <v>119898.2803</v>
          </cell>
          <cell r="AK33" t="str">
            <v/>
          </cell>
          <cell r="AL33">
            <v>0.85153725359738275</v>
          </cell>
          <cell r="AM33" t="str">
            <v/>
          </cell>
          <cell r="AN33">
            <v>0.84771197543544408</v>
          </cell>
          <cell r="AO33">
            <v>0.76991767135122324</v>
          </cell>
          <cell r="AP33">
            <v>0.18598452278589853</v>
          </cell>
          <cell r="AQ33">
            <v>0.81774970158679017</v>
          </cell>
        </row>
        <row r="34">
          <cell r="J34">
            <v>0</v>
          </cell>
          <cell r="K34">
            <v>26462.863000000001</v>
          </cell>
          <cell r="L34">
            <v>0</v>
          </cell>
          <cell r="M34">
            <v>2315.25794</v>
          </cell>
          <cell r="N34">
            <v>204.11600000000001</v>
          </cell>
          <cell r="O34">
            <v>49.486699999999999</v>
          </cell>
          <cell r="P34">
            <v>29031.723640000004</v>
          </cell>
          <cell r="AK34">
            <v>0.87988538892267698</v>
          </cell>
          <cell r="AL34">
            <v>0.55581433476404962</v>
          </cell>
          <cell r="AM34">
            <v>0.47126580017529213</v>
          </cell>
          <cell r="AN34">
            <v>0.86982133271259798</v>
          </cell>
          <cell r="AO34">
            <v>0.49024760441148574</v>
          </cell>
          <cell r="AP34">
            <v>0.48645743766122101</v>
          </cell>
          <cell r="AQ34">
            <v>0.51966295686348529</v>
          </cell>
        </row>
        <row r="35">
          <cell r="J35">
            <v>0</v>
          </cell>
          <cell r="K35">
            <v>376210.54239999998</v>
          </cell>
          <cell r="L35">
            <v>7457.5619999999999</v>
          </cell>
          <cell r="M35">
            <v>8571.1742999999988</v>
          </cell>
          <cell r="N35">
            <v>39236.607500000006</v>
          </cell>
          <cell r="O35">
            <v>204.39449999999999</v>
          </cell>
          <cell r="P35">
            <v>431680.28069999994</v>
          </cell>
          <cell r="AK35" t="str">
            <v/>
          </cell>
          <cell r="AL35">
            <v>0.25795356835769556</v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>
            <v>0.34393809114359414</v>
          </cell>
        </row>
        <row r="36">
          <cell r="J36">
            <v>0</v>
          </cell>
          <cell r="K36">
            <v>2708.6969200000003</v>
          </cell>
          <cell r="L36">
            <v>0</v>
          </cell>
          <cell r="M36">
            <v>843.83749999999998</v>
          </cell>
          <cell r="N36">
            <v>3818.8032000000003</v>
          </cell>
          <cell r="O36">
            <v>0</v>
          </cell>
          <cell r="P36">
            <v>7371.3376200000002</v>
          </cell>
          <cell r="AK36">
            <v>0.36922189671573852</v>
          </cell>
          <cell r="AL36">
            <v>0.61095232135927002</v>
          </cell>
          <cell r="AM36">
            <v>0.51319552395034929</v>
          </cell>
          <cell r="AN36">
            <v>0.66977016056838745</v>
          </cell>
          <cell r="AO36">
            <v>0.49029691183370061</v>
          </cell>
          <cell r="AP36">
            <v>0.51274731792560246</v>
          </cell>
          <cell r="AQ36">
            <v>0.5662569852912902</v>
          </cell>
        </row>
        <row r="37">
          <cell r="J37">
            <v>329.2604</v>
          </cell>
          <cell r="K37">
            <v>8507.6233200000006</v>
          </cell>
          <cell r="L37">
            <v>5778.9936000000007</v>
          </cell>
          <cell r="M37">
            <v>825.35739999999998</v>
          </cell>
          <cell r="N37">
            <v>49742.962400000004</v>
          </cell>
          <cell r="O37">
            <v>12.8766</v>
          </cell>
          <cell r="P37">
            <v>65197.073720000008</v>
          </cell>
        </row>
        <row r="38">
          <cell r="J38"/>
          <cell r="K38"/>
          <cell r="L38"/>
          <cell r="M38"/>
          <cell r="N38"/>
          <cell r="O38"/>
          <cell r="P38"/>
        </row>
        <row r="39">
          <cell r="J39">
            <v>131951.66820000001</v>
          </cell>
          <cell r="K39">
            <v>858136.29545999994</v>
          </cell>
          <cell r="L39">
            <v>14396.620200000001</v>
          </cell>
          <cell r="M39">
            <v>24022.030839999999</v>
          </cell>
          <cell r="N39">
            <v>190418.47326000003</v>
          </cell>
          <cell r="O39">
            <v>67551.813540000003</v>
          </cell>
          <cell r="P39">
            <v>1286476.9015000002</v>
          </cell>
        </row>
        <row r="50">
          <cell r="J50">
            <v>22.42</v>
          </cell>
          <cell r="K50">
            <v>3247.62</v>
          </cell>
          <cell r="L50">
            <v>71.2</v>
          </cell>
          <cell r="M50">
            <v>435.3</v>
          </cell>
          <cell r="N50">
            <v>1047.8200000000002</v>
          </cell>
          <cell r="O50">
            <v>274.30099999999999</v>
          </cell>
          <cell r="P50">
            <v>5098.661000000001</v>
          </cell>
          <cell r="R50">
            <v>930.08591852660493</v>
          </cell>
          <cell r="S50">
            <v>394.77356688319725</v>
          </cell>
          <cell r="T50">
            <v>1526.3194466769428</v>
          </cell>
          <cell r="U50">
            <v>724.43436127759696</v>
          </cell>
          <cell r="V50">
            <v>370.14037190508242</v>
          </cell>
          <cell r="W50">
            <v>11.27485529424067</v>
          </cell>
          <cell r="X50">
            <v>472.50435905222093</v>
          </cell>
        </row>
        <row r="51">
          <cell r="K51">
            <v>674.1</v>
          </cell>
          <cell r="L51">
            <v>8.1</v>
          </cell>
          <cell r="M51">
            <v>3.1</v>
          </cell>
          <cell r="N51">
            <v>203.7</v>
          </cell>
          <cell r="O51">
            <v>272.7</v>
          </cell>
          <cell r="P51">
            <v>1161.7</v>
          </cell>
          <cell r="R51">
            <v>0</v>
          </cell>
          <cell r="S51">
            <v>595.2354524612324</v>
          </cell>
          <cell r="T51">
            <v>1526.3194466769428</v>
          </cell>
          <cell r="U51">
            <v>639.45730833649282</v>
          </cell>
          <cell r="V51">
            <v>285.99857180761626</v>
          </cell>
          <cell r="W51">
            <v>11.280588880630669</v>
          </cell>
          <cell r="X51">
            <v>157.43914669671909</v>
          </cell>
        </row>
        <row r="52">
          <cell r="K52">
            <v>547.6</v>
          </cell>
          <cell r="M52">
            <v>76.5</v>
          </cell>
          <cell r="N52">
            <v>8.6999999999999993</v>
          </cell>
          <cell r="O52">
            <v>0.3</v>
          </cell>
          <cell r="P52">
            <v>633.1</v>
          </cell>
          <cell r="R52">
            <v>0</v>
          </cell>
          <cell r="S52">
            <v>426.43388188778238</v>
          </cell>
          <cell r="T52">
            <v>0</v>
          </cell>
          <cell r="U52">
            <v>1039.4883381726797</v>
          </cell>
          <cell r="V52">
            <v>441.27565741159003</v>
          </cell>
          <cell r="W52">
            <v>12.991203095415758</v>
          </cell>
          <cell r="X52">
            <v>429.68940153364599</v>
          </cell>
        </row>
        <row r="53">
          <cell r="K53">
            <v>1800.3</v>
          </cell>
          <cell r="L53">
            <v>38.299999999999997</v>
          </cell>
          <cell r="M53">
            <v>221.6</v>
          </cell>
          <cell r="N53">
            <v>204.2</v>
          </cell>
          <cell r="O53">
            <v>1.2</v>
          </cell>
          <cell r="P53">
            <v>2265.5999999999995</v>
          </cell>
          <cell r="R53">
            <v>930.08591852660493</v>
          </cell>
          <cell r="S53">
            <v>573.69370829199624</v>
          </cell>
          <cell r="T53">
            <v>0</v>
          </cell>
          <cell r="U53">
            <v>741.29929860103107</v>
          </cell>
          <cell r="V53">
            <v>444.63763209458835</v>
          </cell>
          <cell r="W53">
            <v>10.439132900483351</v>
          </cell>
          <cell r="X53">
            <v>804.43671966296506</v>
          </cell>
        </row>
        <row r="54">
          <cell r="J54"/>
          <cell r="K54">
            <v>146.1</v>
          </cell>
          <cell r="M54">
            <v>54.1</v>
          </cell>
          <cell r="N54">
            <v>106.9</v>
          </cell>
          <cell r="O54">
            <v>1E-3</v>
          </cell>
          <cell r="P54">
            <v>307.101</v>
          </cell>
          <cell r="R54">
            <v>0</v>
          </cell>
          <cell r="S54">
            <v>391.74704114215751</v>
          </cell>
          <cell r="T54">
            <v>0</v>
          </cell>
          <cell r="U54">
            <v>550.53908682991323</v>
          </cell>
          <cell r="V54">
            <v>252.57658819427954</v>
          </cell>
          <cell r="W54">
            <v>10.383728391502457</v>
          </cell>
          <cell r="X54">
            <v>387.53363455766299</v>
          </cell>
        </row>
        <row r="55">
          <cell r="J55">
            <v>22.42</v>
          </cell>
          <cell r="K55">
            <v>79.52</v>
          </cell>
          <cell r="L55">
            <v>24.8</v>
          </cell>
          <cell r="M55">
            <v>80</v>
          </cell>
          <cell r="N55">
            <v>524.32000000000005</v>
          </cell>
          <cell r="O55">
            <v>0.1</v>
          </cell>
          <cell r="P55">
            <v>731.16000000000008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K56"/>
          <cell r="O56"/>
          <cell r="P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</row>
        <row r="57">
          <cell r="J57">
            <v>32.799999999999997</v>
          </cell>
          <cell r="K57">
            <v>15029.380000000001</v>
          </cell>
          <cell r="L57">
            <v>416.7</v>
          </cell>
          <cell r="M57">
            <v>787.30000000000007</v>
          </cell>
          <cell r="N57">
            <v>3799.7200000000003</v>
          </cell>
          <cell r="O57">
            <v>1266.93</v>
          </cell>
          <cell r="P57">
            <v>21332.83</v>
          </cell>
          <cell r="R57">
            <v>413.23277959284798</v>
          </cell>
          <cell r="S57">
            <v>355.16095928773592</v>
          </cell>
          <cell r="T57">
            <v>1362.5202530049664</v>
          </cell>
          <cell r="U57">
            <v>402.79727014563446</v>
          </cell>
          <cell r="V57">
            <v>268.80685405048655</v>
          </cell>
          <cell r="W57">
            <v>8.4892498380738424</v>
          </cell>
          <cell r="X57">
            <v>342.63686617849658</v>
          </cell>
        </row>
        <row r="58">
          <cell r="K58">
            <v>2261.8200000000002</v>
          </cell>
          <cell r="L58">
            <v>30.4</v>
          </cell>
          <cell r="M58">
            <v>7.1</v>
          </cell>
          <cell r="N58">
            <v>603.29999999999995</v>
          </cell>
          <cell r="O58">
            <v>1258.82</v>
          </cell>
          <cell r="P58">
            <v>4161.4399999999996</v>
          </cell>
          <cell r="R58">
            <v>0</v>
          </cell>
          <cell r="S58">
            <v>340.20899729640433</v>
          </cell>
          <cell r="T58">
            <v>1076.1621986741932</v>
          </cell>
          <cell r="U58">
            <v>416.72423114855019</v>
          </cell>
          <cell r="V58">
            <v>246.14928365325321</v>
          </cell>
          <cell r="W58">
            <v>8.4872782195106229</v>
          </cell>
          <cell r="X58">
            <v>237.36547052293221</v>
          </cell>
        </row>
        <row r="59">
          <cell r="K59">
            <v>1243.5999999999999</v>
          </cell>
          <cell r="M59">
            <v>140.30000000000001</v>
          </cell>
          <cell r="N59">
            <v>14.7</v>
          </cell>
          <cell r="O59">
            <v>1.5</v>
          </cell>
          <cell r="P59">
            <v>1400.1</v>
          </cell>
          <cell r="R59">
            <v>0</v>
          </cell>
          <cell r="S59">
            <v>344.55209087891171</v>
          </cell>
          <cell r="T59">
            <v>0</v>
          </cell>
          <cell r="U59">
            <v>348.47057739558136</v>
          </cell>
          <cell r="V59">
            <v>305.80785400842041</v>
          </cell>
          <cell r="W59">
            <v>7.8247326329474376</v>
          </cell>
          <cell r="X59">
            <v>344.23567365687103</v>
          </cell>
        </row>
        <row r="60">
          <cell r="K60">
            <v>11005.22</v>
          </cell>
          <cell r="L60">
            <v>220.7</v>
          </cell>
          <cell r="M60">
            <v>451.1</v>
          </cell>
          <cell r="N60">
            <v>1191.32</v>
          </cell>
          <cell r="O60">
            <v>6.2</v>
          </cell>
          <cell r="P60">
            <v>12874.54</v>
          </cell>
          <cell r="R60">
            <v>0</v>
          </cell>
          <cell r="S60">
            <v>356.71275290993202</v>
          </cell>
          <cell r="T60">
            <v>1310.4112884140084</v>
          </cell>
          <cell r="U60">
            <v>436.37912946794557</v>
          </cell>
          <cell r="V60">
            <v>198.58723004965864</v>
          </cell>
          <cell r="W60">
            <v>8.9028120368673225</v>
          </cell>
          <cell r="X60">
            <v>355.84740112857412</v>
          </cell>
        </row>
        <row r="61">
          <cell r="J61"/>
          <cell r="K61">
            <v>227.04</v>
          </cell>
          <cell r="M61">
            <v>80.2</v>
          </cell>
          <cell r="N61">
            <v>210.5</v>
          </cell>
          <cell r="O61">
            <v>0.01</v>
          </cell>
          <cell r="P61">
            <v>517.75</v>
          </cell>
          <cell r="R61">
            <v>0</v>
          </cell>
          <cell r="S61">
            <v>285.54392607124589</v>
          </cell>
          <cell r="T61">
            <v>0</v>
          </cell>
          <cell r="U61">
            <v>351.70151958507103</v>
          </cell>
          <cell r="V61">
            <v>196.18111091378725</v>
          </cell>
          <cell r="W61">
            <v>0</v>
          </cell>
          <cell r="X61">
            <v>251.0459507591699</v>
          </cell>
        </row>
        <row r="62">
          <cell r="J62">
            <v>32.799999999999997</v>
          </cell>
          <cell r="K62">
            <v>291.60000000000002</v>
          </cell>
          <cell r="L62">
            <v>165.6</v>
          </cell>
          <cell r="M62">
            <v>108.6</v>
          </cell>
          <cell r="N62">
            <v>1779.9</v>
          </cell>
          <cell r="O62">
            <v>0.4</v>
          </cell>
          <cell r="P62">
            <v>2378.9</v>
          </cell>
          <cell r="R62">
            <v>413.28795085848122</v>
          </cell>
          <cell r="S62">
            <v>513.12202979462802</v>
          </cell>
          <cell r="T62">
            <v>1501.54310064677</v>
          </cell>
          <cell r="U62">
            <v>330.29652757970217</v>
          </cell>
          <cell r="V62">
            <v>404.78834394022539</v>
          </cell>
          <cell r="W62">
            <v>13.511774627715399</v>
          </cell>
          <cell r="X62">
            <v>536.01256501155683</v>
          </cell>
        </row>
        <row r="63">
          <cell r="K63">
            <v>0.1</v>
          </cell>
          <cell r="M63"/>
          <cell r="P63">
            <v>0.1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</row>
        <row r="64">
          <cell r="R64">
            <v>927.19213029089758</v>
          </cell>
          <cell r="S64">
            <v>371.7224785525338</v>
          </cell>
          <cell r="T64">
            <v>1365.2042195168613</v>
          </cell>
          <cell r="U64">
            <v>509.28968891458578</v>
          </cell>
          <cell r="V64">
            <v>304.58018164682738</v>
          </cell>
          <cell r="W64">
            <v>9.4340582483881104</v>
          </cell>
          <cell r="X64">
            <v>400.35190594622998</v>
          </cell>
        </row>
        <row r="74">
          <cell r="J74">
            <v>376.5544000043846</v>
          </cell>
          <cell r="K74">
            <v>233.49641910604686</v>
          </cell>
          <cell r="L74">
            <v>697.24739339393932</v>
          </cell>
          <cell r="M74">
            <v>240.28235797192636</v>
          </cell>
          <cell r="N74">
            <v>147.51898924747522</v>
          </cell>
          <cell r="O74">
            <v>0.30281047652346799</v>
          </cell>
          <cell r="P74">
            <v>210.96623674920065</v>
          </cell>
        </row>
        <row r="79">
          <cell r="J79">
            <v>384.74012847338747</v>
          </cell>
          <cell r="K79">
            <v>315.39645085192603</v>
          </cell>
          <cell r="L79">
            <v>1141.8895145730871</v>
          </cell>
          <cell r="M79">
            <v>288.30959568789888</v>
          </cell>
          <cell r="N79">
            <v>210.88559085251131</v>
          </cell>
          <cell r="O79">
            <v>5.4707292254568705</v>
          </cell>
          <cell r="P79">
            <v>293.76221628719475</v>
          </cell>
        </row>
        <row r="80">
          <cell r="J80" t="str">
            <v/>
          </cell>
          <cell r="K80">
            <v>295.23293561317138</v>
          </cell>
          <cell r="L80">
            <v>919.74483605487717</v>
          </cell>
          <cell r="M80">
            <v>312.01732196485858</v>
          </cell>
          <cell r="N80">
            <v>193.92968231706519</v>
          </cell>
          <cell r="O80">
            <v>5.4683853567650891</v>
          </cell>
          <cell r="P80">
            <v>226.20659064216099</v>
          </cell>
        </row>
        <row r="81">
          <cell r="J81" t="str">
            <v/>
          </cell>
          <cell r="K81">
            <v>279.16197913239705</v>
          </cell>
          <cell r="L81" t="str">
            <v/>
          </cell>
          <cell r="M81">
            <v>276.47309223001082</v>
          </cell>
          <cell r="N81">
            <v>175.78921781146474</v>
          </cell>
          <cell r="O81">
            <v>5.3922563697383143</v>
          </cell>
          <cell r="P81">
            <v>264.37439245796264</v>
          </cell>
        </row>
        <row r="82">
          <cell r="J82" t="str">
            <v/>
          </cell>
          <cell r="K82">
            <v>325.25535933672609</v>
          </cell>
          <cell r="L82">
            <v>1109.7388702694323</v>
          </cell>
          <cell r="M82">
            <v>306.77096097401977</v>
          </cell>
          <cell r="N82">
            <v>184.9406434631322</v>
          </cell>
          <cell r="O82">
            <v>5.9360920997465287</v>
          </cell>
          <cell r="P82">
            <v>316.16423901759265</v>
          </cell>
        </row>
        <row r="83">
          <cell r="J83"/>
          <cell r="K83">
            <v>246.21209934011034</v>
          </cell>
          <cell r="L83" t="str">
            <v/>
          </cell>
          <cell r="M83">
            <v>263.04014408914765</v>
          </cell>
          <cell r="N83">
            <v>164.08352592398305</v>
          </cell>
          <cell r="O83">
            <v>0.16281487942523964</v>
          </cell>
          <cell r="P83">
            <v>221.9745911927167</v>
          </cell>
        </row>
        <row r="84">
          <cell r="J84">
            <v>384.75159119700862</v>
          </cell>
          <cell r="K84">
            <v>375.92773425107896</v>
          </cell>
          <cell r="L84">
            <v>1245.9546795950014</v>
          </cell>
          <cell r="M84">
            <v>254.06388293827249</v>
          </cell>
          <cell r="N84">
            <v>250.20119128014215</v>
          </cell>
          <cell r="O84">
            <v>6.7234293745840628</v>
          </cell>
          <cell r="P84">
            <v>343.76548934008287</v>
          </cell>
        </row>
        <row r="85">
          <cell r="J85" t="str">
            <v/>
          </cell>
          <cell r="K85">
            <v>0</v>
          </cell>
          <cell r="L85" t="str">
            <v/>
          </cell>
          <cell r="M85" t="str">
            <v/>
          </cell>
          <cell r="N85" t="str">
            <v/>
          </cell>
          <cell r="O85">
            <v>0</v>
          </cell>
          <cell r="P85">
            <v>0</v>
          </cell>
        </row>
        <row r="98">
          <cell r="AK98">
            <v>0.37590059517594238</v>
          </cell>
          <cell r="AL98">
            <v>0.53150074367206124</v>
          </cell>
          <cell r="AM98">
            <v>0.4005786135529098</v>
          </cell>
          <cell r="AN98">
            <v>0.33656086253415235</v>
          </cell>
          <cell r="AO98">
            <v>0.31567771404166367</v>
          </cell>
          <cell r="AP98">
            <v>0.36341288029775237</v>
          </cell>
          <cell r="AQ98">
            <v>0.4548843193502361</v>
          </cell>
        </row>
        <row r="99">
          <cell r="AK99" t="str">
            <v/>
          </cell>
          <cell r="AL99">
            <v>0.35566093657379971</v>
          </cell>
          <cell r="AM99">
            <v>0.4005786135529098</v>
          </cell>
          <cell r="AN99">
            <v>0.37990713381173491</v>
          </cell>
          <cell r="AO99">
            <v>0.41570438799076215</v>
          </cell>
          <cell r="AP99">
            <v>0.36389366218538355</v>
          </cell>
          <cell r="AQ99">
            <v>0.37827943441877249</v>
          </cell>
        </row>
        <row r="100">
          <cell r="AK100" t="str">
            <v/>
          </cell>
          <cell r="AL100">
            <v>0.48966267682263337</v>
          </cell>
          <cell r="AM100" t="str">
            <v/>
          </cell>
          <cell r="AN100">
            <v>0.22771838825985202</v>
          </cell>
          <cell r="AO100">
            <v>0.27451578465761778</v>
          </cell>
          <cell r="AP100">
            <v>0.31816173221387545</v>
          </cell>
          <cell r="AQ100">
            <v>0.47482662939353737</v>
          </cell>
        </row>
        <row r="101">
          <cell r="AK101">
            <v>0.37590059517594238</v>
          </cell>
          <cell r="AL101">
            <v>0.38030847242763577</v>
          </cell>
          <cell r="AM101" t="str">
            <v/>
          </cell>
          <cell r="AN101">
            <v>0.33060887133804762</v>
          </cell>
          <cell r="AO101">
            <v>0.26083176351253445</v>
          </cell>
          <cell r="AP101">
            <v>0.3974826101358066</v>
          </cell>
          <cell r="AQ101">
            <v>0.34742862861427704</v>
          </cell>
        </row>
        <row r="102">
          <cell r="AK102" t="str">
            <v/>
          </cell>
          <cell r="AL102">
            <v>0.53460053460053458</v>
          </cell>
          <cell r="AM102" t="str">
            <v/>
          </cell>
          <cell r="AN102">
            <v>0.43966780654616511</v>
          </cell>
          <cell r="AO102">
            <v>0.46662346079066758</v>
          </cell>
          <cell r="AP102">
            <v>0.40022234574763765</v>
          </cell>
          <cell r="AQ102">
            <v>0.53230552880865201</v>
          </cell>
        </row>
        <row r="103">
          <cell r="AK103" t="str">
            <v/>
          </cell>
          <cell r="AL103" t="str">
            <v/>
          </cell>
          <cell r="AM103" t="str">
            <v/>
          </cell>
          <cell r="AN103" t="str">
            <v/>
          </cell>
          <cell r="AO103" t="str">
            <v/>
          </cell>
          <cell r="AP103" t="str">
            <v/>
          </cell>
          <cell r="AQ103" t="str">
            <v/>
          </cell>
        </row>
        <row r="104">
          <cell r="AK104" t="str">
            <v/>
          </cell>
          <cell r="AL104" t="str">
            <v/>
          </cell>
          <cell r="AM104" t="str">
            <v/>
          </cell>
          <cell r="AN104" t="str">
            <v/>
          </cell>
          <cell r="AO104" t="str">
            <v/>
          </cell>
          <cell r="AP104" t="str">
            <v/>
          </cell>
          <cell r="AQ104" t="str">
            <v/>
          </cell>
        </row>
        <row r="105">
          <cell r="AK105">
            <v>0.81020360768923683</v>
          </cell>
          <cell r="AL105">
            <v>0.58627504174390355</v>
          </cell>
          <cell r="AM105">
            <v>0.43075032690925946</v>
          </cell>
          <cell r="AN105">
            <v>0.57784829675368732</v>
          </cell>
          <cell r="AO105">
            <v>0.43654604525157109</v>
          </cell>
          <cell r="AP105">
            <v>0.48988695579779284</v>
          </cell>
          <cell r="AQ105">
            <v>0.55326575775783293</v>
          </cell>
        </row>
        <row r="106">
          <cell r="AK106" t="str">
            <v/>
          </cell>
          <cell r="AL106">
            <v>0.62948067844028677</v>
          </cell>
          <cell r="AM106">
            <v>0.54265902924329212</v>
          </cell>
          <cell r="AN106">
            <v>0.53691275167785235</v>
          </cell>
          <cell r="AO106">
            <v>0.48160535117056863</v>
          </cell>
          <cell r="AP106">
            <v>0.48999591670069415</v>
          </cell>
          <cell r="AQ106">
            <v>0.56092436509767418</v>
          </cell>
        </row>
        <row r="107">
          <cell r="AK107" t="str">
            <v/>
          </cell>
          <cell r="AL107">
            <v>0.61120543293718177</v>
          </cell>
          <cell r="AM107" t="str">
            <v/>
          </cell>
          <cell r="AN107">
            <v>0.65005417118093167</v>
          </cell>
          <cell r="AO107">
            <v>0.38893690579083839</v>
          </cell>
          <cell r="AP107">
            <v>0.56523787093735278</v>
          </cell>
          <cell r="AQ107">
            <v>0.61267699402670861</v>
          </cell>
        </row>
        <row r="108">
          <cell r="AK108" t="str">
            <v/>
          </cell>
          <cell r="AL108">
            <v>0.58064516129032262</v>
          </cell>
          <cell r="AM108">
            <v>0.44171779141104295</v>
          </cell>
          <cell r="AN108">
            <v>0.55487053020961785</v>
          </cell>
          <cell r="AO108">
            <v>0.57215511760966309</v>
          </cell>
          <cell r="AP108">
            <v>0.47751691205730201</v>
          </cell>
          <cell r="AQ108">
            <v>0.57582803775659264</v>
          </cell>
        </row>
        <row r="109">
          <cell r="AK109">
            <v>0.71656050955414019</v>
          </cell>
          <cell r="AL109">
            <v>0.7256601491634751</v>
          </cell>
          <cell r="AM109" t="str">
            <v/>
          </cell>
          <cell r="AN109">
            <v>0.74875207986688863</v>
          </cell>
          <cell r="AO109">
            <v>0.59741121805509456</v>
          </cell>
          <cell r="AP109" t="str">
            <v/>
          </cell>
          <cell r="AQ109">
            <v>0.66627754380985127</v>
          </cell>
        </row>
        <row r="110">
          <cell r="AK110">
            <v>0.81892629663330307</v>
          </cell>
          <cell r="AL110">
            <v>0.39651944046701176</v>
          </cell>
          <cell r="AM110">
            <v>0.39482342618995392</v>
          </cell>
          <cell r="AN110">
            <v>0.50132293552430018</v>
          </cell>
          <cell r="AO110">
            <v>0.29505778214900419</v>
          </cell>
          <cell r="AP110">
            <v>0.35492457852706299</v>
          </cell>
          <cell r="AQ110">
            <v>0.32601785127824284</v>
          </cell>
        </row>
        <row r="111">
          <cell r="AK111" t="str">
            <v/>
          </cell>
          <cell r="AL111" t="str">
            <v/>
          </cell>
          <cell r="AM111" t="str">
            <v/>
          </cell>
          <cell r="AN111" t="str">
            <v/>
          </cell>
          <cell r="AO111" t="str">
            <v/>
          </cell>
          <cell r="AP111" t="str">
            <v/>
          </cell>
          <cell r="AQ111" t="str">
            <v/>
          </cell>
        </row>
        <row r="112">
          <cell r="AK112">
            <v>0.3773824045425504</v>
          </cell>
          <cell r="AL112">
            <v>0.56267871020328741</v>
          </cell>
          <cell r="AM112">
            <v>0.43036296940307606</v>
          </cell>
          <cell r="AN112">
            <v>0.46077804396970418</v>
          </cell>
          <cell r="AO112">
            <v>0.38384242063038293</v>
          </cell>
          <cell r="AP112">
            <v>0.43652943719332088</v>
          </cell>
          <cell r="AQ112">
            <v>0.50417691071101522</v>
          </cell>
        </row>
        <row r="117">
          <cell r="J117">
            <v>179103.30780000001</v>
          </cell>
          <cell r="K117">
            <v>390517.15820000001</v>
          </cell>
          <cell r="L117">
            <v>263.31909999999999</v>
          </cell>
          <cell r="M117">
            <v>13090.292099999999</v>
          </cell>
          <cell r="N117">
            <v>82949.536300000007</v>
          </cell>
          <cell r="O117">
            <v>29118.054350000006</v>
          </cell>
          <cell r="P117">
            <v>695041.66784999997</v>
          </cell>
        </row>
        <row r="118">
          <cell r="J118">
            <v>0</v>
          </cell>
          <cell r="K118">
            <v>2405.9993999999997</v>
          </cell>
          <cell r="L118">
            <v>263.31909999999999</v>
          </cell>
          <cell r="M118">
            <v>1881.9336000000001</v>
          </cell>
          <cell r="N118">
            <v>12170.764000000001</v>
          </cell>
          <cell r="O118">
            <v>28500.743700000003</v>
          </cell>
          <cell r="P118">
            <v>45222.7598</v>
          </cell>
        </row>
        <row r="119">
          <cell r="J119">
            <v>0</v>
          </cell>
          <cell r="K119">
            <v>8885.627199999999</v>
          </cell>
          <cell r="L119">
            <v>0</v>
          </cell>
          <cell r="M119">
            <v>164.4136</v>
          </cell>
          <cell r="N119">
            <v>110.15760000000002</v>
          </cell>
          <cell r="O119">
            <v>441.28499999999997</v>
          </cell>
          <cell r="P119">
            <v>9601.4833999999992</v>
          </cell>
        </row>
        <row r="120">
          <cell r="J120">
            <v>179103.30780000001</v>
          </cell>
          <cell r="K120">
            <v>2469.6793999999995</v>
          </cell>
          <cell r="L120">
            <v>0</v>
          </cell>
          <cell r="M120">
            <v>11025.112499999999</v>
          </cell>
          <cell r="N120">
            <v>57728.245200000005</v>
          </cell>
          <cell r="O120">
            <v>77.890199999999993</v>
          </cell>
          <cell r="P120">
            <v>250404.23509999999</v>
          </cell>
        </row>
        <row r="121">
          <cell r="J121">
            <v>0</v>
          </cell>
          <cell r="K121">
            <v>376755.85220000002</v>
          </cell>
          <cell r="L121">
            <v>0</v>
          </cell>
          <cell r="M121">
            <v>18.8324</v>
          </cell>
          <cell r="N121">
            <v>12940.369499999999</v>
          </cell>
          <cell r="O121">
            <v>98.135449999999992</v>
          </cell>
          <cell r="P121">
            <v>389813.18955000001</v>
          </cell>
          <cell r="AK121">
            <v>0.8716265470997564</v>
          </cell>
          <cell r="AL121">
            <v>0.65715776132749315</v>
          </cell>
          <cell r="AM121">
            <v>0.5263431614567442</v>
          </cell>
          <cell r="AN121">
            <v>0.76721876955955426</v>
          </cell>
          <cell r="AO121">
            <v>0.57223150615105289</v>
          </cell>
          <cell r="AP121">
            <v>0.58785730065437569</v>
          </cell>
          <cell r="AQ121">
            <v>0.64025422556058487</v>
          </cell>
        </row>
        <row r="122"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AK122" t="str">
            <v/>
          </cell>
          <cell r="AL122">
            <v>0.7239432786266955</v>
          </cell>
          <cell r="AM122">
            <v>0.65126192058156807</v>
          </cell>
          <cell r="AN122">
            <v>0.65469342278953169</v>
          </cell>
          <cell r="AO122">
            <v>0.63558088115567779</v>
          </cell>
          <cell r="AP122">
            <v>0.58779312250144378</v>
          </cell>
          <cell r="AQ122">
            <v>0.66863493535284724</v>
          </cell>
        </row>
        <row r="123">
          <cell r="J123"/>
          <cell r="K123"/>
          <cell r="L123"/>
          <cell r="M123"/>
          <cell r="N123"/>
          <cell r="O123"/>
          <cell r="P123"/>
          <cell r="AK123" t="str">
            <v/>
          </cell>
          <cell r="AL123">
            <v>0.74475185462858717</v>
          </cell>
          <cell r="AM123" t="str">
            <v/>
          </cell>
          <cell r="AN123">
            <v>0.78564265747211215</v>
          </cell>
          <cell r="AO123">
            <v>0.73595042547513867</v>
          </cell>
          <cell r="AP123">
            <v>0.68443680137575236</v>
          </cell>
          <cell r="AQ123">
            <v>0.74802928000218782</v>
          </cell>
        </row>
        <row r="124">
          <cell r="J124">
            <v>613.17919999999992</v>
          </cell>
          <cell r="K124">
            <v>515992.53329999995</v>
          </cell>
          <cell r="L124">
            <v>20246.9028</v>
          </cell>
          <cell r="M124">
            <v>13889.430919999999</v>
          </cell>
          <cell r="N124">
            <v>107283.52829999999</v>
          </cell>
          <cell r="O124">
            <v>39900.878700000008</v>
          </cell>
          <cell r="P124">
            <v>697926.45321999991</v>
          </cell>
          <cell r="AK124" t="str">
            <v/>
          </cell>
          <cell r="AL124">
            <v>0.6333856353423033</v>
          </cell>
          <cell r="AM124">
            <v>0.54347524119387314</v>
          </cell>
          <cell r="AN124">
            <v>0.73921012665132635</v>
          </cell>
          <cell r="AO124">
            <v>0.60439620645804426</v>
          </cell>
          <cell r="AP124">
            <v>0.57580506476576143</v>
          </cell>
          <cell r="AQ124">
            <v>0.63223061146043902</v>
          </cell>
        </row>
        <row r="125">
          <cell r="J125">
            <v>0</v>
          </cell>
          <cell r="K125">
            <v>59627.437800000007</v>
          </cell>
          <cell r="L125">
            <v>1020.3092000000001</v>
          </cell>
          <cell r="M125">
            <v>206.51400000000001</v>
          </cell>
          <cell r="N125">
            <v>15797.664999999999</v>
          </cell>
          <cell r="O125">
            <v>39634.126200000006</v>
          </cell>
          <cell r="P125">
            <v>116286.05220000001</v>
          </cell>
          <cell r="AK125">
            <v>0.82964519216729671</v>
          </cell>
          <cell r="AL125">
            <v>0.85122977388054022</v>
          </cell>
          <cell r="AM125" t="str">
            <v/>
          </cell>
          <cell r="AN125">
            <v>0.8695663971806572</v>
          </cell>
          <cell r="AO125">
            <v>0.76972272402362818</v>
          </cell>
          <cell r="AP125" t="str">
            <v/>
          </cell>
          <cell r="AQ125">
            <v>0.82403012852423407</v>
          </cell>
        </row>
        <row r="126">
          <cell r="J126">
            <v>0</v>
          </cell>
          <cell r="K126">
            <v>28426.553599999996</v>
          </cell>
          <cell r="L126">
            <v>0</v>
          </cell>
          <cell r="M126">
            <v>2300.15292</v>
          </cell>
          <cell r="N126">
            <v>190.67360000000002</v>
          </cell>
          <cell r="O126">
            <v>31.208100000000002</v>
          </cell>
          <cell r="P126">
            <v>30948.588219999994</v>
          </cell>
          <cell r="AK126">
            <v>0.87970281501779757</v>
          </cell>
          <cell r="AL126">
            <v>0.53831680851623709</v>
          </cell>
          <cell r="AM126">
            <v>0.47056177731950743</v>
          </cell>
          <cell r="AN126">
            <v>0.78412343158688813</v>
          </cell>
          <cell r="AO126">
            <v>0.5035532782290526</v>
          </cell>
          <cell r="AP126">
            <v>0.61641349001624146</v>
          </cell>
          <cell r="AQ126">
            <v>0.52481581183121828</v>
          </cell>
        </row>
        <row r="127">
          <cell r="J127">
            <v>0</v>
          </cell>
          <cell r="K127">
            <v>417478.24</v>
          </cell>
          <cell r="L127">
            <v>12295.09</v>
          </cell>
          <cell r="M127">
            <v>9351.1543999999994</v>
          </cell>
          <cell r="N127">
            <v>39914.560399999995</v>
          </cell>
          <cell r="O127">
            <v>199.02959999999999</v>
          </cell>
          <cell r="P127">
            <v>479238.07440000004</v>
          </cell>
          <cell r="AK127" t="str">
            <v/>
          </cell>
          <cell r="AL127">
            <v>0.34393809114359414</v>
          </cell>
          <cell r="AM127" t="str">
            <v/>
          </cell>
          <cell r="AN127" t="str">
            <v/>
          </cell>
          <cell r="AO127" t="str">
            <v/>
          </cell>
          <cell r="AP127">
            <v>0.34393809114359414</v>
          </cell>
          <cell r="AQ127">
            <v>0.34393809114359414</v>
          </cell>
        </row>
        <row r="128">
          <cell r="J128">
            <v>52.249600000000001</v>
          </cell>
          <cell r="K128">
            <v>3188.9308000000001</v>
          </cell>
          <cell r="L128">
            <v>0</v>
          </cell>
          <cell r="M128">
            <v>859.67039999999997</v>
          </cell>
          <cell r="N128">
            <v>3817.471</v>
          </cell>
          <cell r="O128">
            <v>0</v>
          </cell>
          <cell r="P128">
            <v>7918.3217999999997</v>
          </cell>
          <cell r="AK128">
            <v>0.38339895535801788</v>
          </cell>
          <cell r="AL128">
            <v>0.61094816436827581</v>
          </cell>
          <cell r="AM128">
            <v>0.52505470917505914</v>
          </cell>
          <cell r="AN128">
            <v>0.64665903959440574</v>
          </cell>
          <cell r="AO128">
            <v>0.48308024669884042</v>
          </cell>
          <cell r="AP128">
            <v>0.50809992080802613</v>
          </cell>
          <cell r="AQ128">
            <v>0.56154418392351613</v>
          </cell>
        </row>
        <row r="129">
          <cell r="J129">
            <v>560.92959999999994</v>
          </cell>
          <cell r="K129">
            <v>7271.3711000000003</v>
          </cell>
          <cell r="L129">
            <v>6931.5036000000009</v>
          </cell>
          <cell r="M129">
            <v>1171.9392</v>
          </cell>
          <cell r="N129">
            <v>47563.158300000003</v>
          </cell>
          <cell r="O129">
            <v>36.514800000000001</v>
          </cell>
          <cell r="P129">
            <v>63535.416600000004</v>
          </cell>
        </row>
        <row r="130">
          <cell r="J130"/>
          <cell r="K130"/>
          <cell r="L130"/>
          <cell r="M130"/>
          <cell r="N130"/>
          <cell r="O130"/>
          <cell r="P130"/>
        </row>
        <row r="131">
          <cell r="J131">
            <v>179716.48700000002</v>
          </cell>
          <cell r="K131">
            <v>906509.69149999996</v>
          </cell>
          <cell r="L131">
            <v>20510.2219</v>
          </cell>
          <cell r="M131">
            <v>26979.723019999998</v>
          </cell>
          <cell r="N131">
            <v>190233.06459999998</v>
          </cell>
          <cell r="O131">
            <v>69018.933050000021</v>
          </cell>
          <cell r="P131">
            <v>1392968.1210699999</v>
          </cell>
        </row>
        <row r="142">
          <cell r="J142">
            <v>45.4</v>
          </cell>
          <cell r="K142">
            <v>3313</v>
          </cell>
          <cell r="L142">
            <v>111.5</v>
          </cell>
          <cell r="M142">
            <v>425.3</v>
          </cell>
          <cell r="N142">
            <v>1010.2</v>
          </cell>
          <cell r="O142">
            <v>274.8</v>
          </cell>
          <cell r="P142">
            <v>5180.2000000000007</v>
          </cell>
          <cell r="R142">
            <v>912.46231327241162</v>
          </cell>
          <cell r="S142">
            <v>391.14377859683987</v>
          </cell>
          <cell r="T142">
            <v>1503.626889865124</v>
          </cell>
          <cell r="U142">
            <v>715.6998725232246</v>
          </cell>
          <cell r="V142">
            <v>385.72177264238229</v>
          </cell>
          <cell r="W142">
            <v>10.662448784972048</v>
          </cell>
          <cell r="X142">
            <v>493.86543130021704</v>
          </cell>
        </row>
        <row r="143">
          <cell r="K143">
            <v>698.5</v>
          </cell>
          <cell r="L143">
            <v>9.6999999999999993</v>
          </cell>
          <cell r="M143">
            <v>2</v>
          </cell>
          <cell r="N143">
            <v>200.9</v>
          </cell>
          <cell r="O143">
            <v>272.3</v>
          </cell>
          <cell r="P143">
            <v>1183.4000000000001</v>
          </cell>
          <cell r="R143">
            <v>0</v>
          </cell>
          <cell r="S143">
            <v>584.52640655345806</v>
          </cell>
          <cell r="T143">
            <v>1503.626889865124</v>
          </cell>
          <cell r="U143">
            <v>634.04065092225142</v>
          </cell>
          <cell r="V143">
            <v>292.90950723991739</v>
          </cell>
          <cell r="W143">
            <v>10.648361394104001</v>
          </cell>
          <cell r="X143">
            <v>158.09477341678453</v>
          </cell>
        </row>
        <row r="144">
          <cell r="K144">
            <v>556.1</v>
          </cell>
          <cell r="M144">
            <v>58.8</v>
          </cell>
          <cell r="N144">
            <v>8.9</v>
          </cell>
          <cell r="O144">
            <v>0.4</v>
          </cell>
          <cell r="P144">
            <v>624.19999999999993</v>
          </cell>
          <cell r="R144">
            <v>0</v>
          </cell>
          <cell r="S144">
            <v>424.56413169146646</v>
          </cell>
          <cell r="T144">
            <v>0</v>
          </cell>
          <cell r="U144">
            <v>1057.7826773353602</v>
          </cell>
          <cell r="V144">
            <v>443.55834618294188</v>
          </cell>
          <cell r="W144">
            <v>12.178935527573712</v>
          </cell>
          <cell r="X144">
            <v>417.19047536331817</v>
          </cell>
        </row>
        <row r="145">
          <cell r="K145">
            <v>1819.9</v>
          </cell>
          <cell r="L145">
            <v>75.5</v>
          </cell>
          <cell r="M145">
            <v>230.3</v>
          </cell>
          <cell r="N145">
            <v>133.69999999999999</v>
          </cell>
          <cell r="O145">
            <v>1.3</v>
          </cell>
          <cell r="P145">
            <v>2260.7000000000003</v>
          </cell>
          <cell r="R145">
            <v>912.46231327241162</v>
          </cell>
          <cell r="S145">
            <v>546.64364398686371</v>
          </cell>
          <cell r="T145">
            <v>0</v>
          </cell>
          <cell r="U145">
            <v>728.5847032389612</v>
          </cell>
          <cell r="V145">
            <v>466.82875507221013</v>
          </cell>
          <cell r="W145">
            <v>9.7485301876478232</v>
          </cell>
          <cell r="X145">
            <v>823.35826502122575</v>
          </cell>
        </row>
        <row r="146">
          <cell r="J146">
            <v>7.9</v>
          </cell>
          <cell r="K146">
            <v>177.2</v>
          </cell>
          <cell r="M146">
            <v>72.8</v>
          </cell>
          <cell r="N146">
            <v>117.1</v>
          </cell>
          <cell r="O146"/>
          <cell r="P146">
            <v>375</v>
          </cell>
          <cell r="R146">
            <v>0</v>
          </cell>
          <cell r="S146">
            <v>388.87579744427848</v>
          </cell>
          <cell r="T146">
            <v>0</v>
          </cell>
          <cell r="U146">
            <v>547.86036827262512</v>
          </cell>
          <cell r="V146">
            <v>260.94651828590793</v>
          </cell>
          <cell r="W146">
            <v>9.68179629434605</v>
          </cell>
          <cell r="X146">
            <v>385.08760122766716</v>
          </cell>
        </row>
        <row r="147">
          <cell r="J147">
            <v>37.5</v>
          </cell>
          <cell r="K147">
            <v>61.3</v>
          </cell>
          <cell r="L147">
            <v>26.3</v>
          </cell>
          <cell r="M147">
            <v>61.4</v>
          </cell>
          <cell r="N147">
            <v>549.6</v>
          </cell>
          <cell r="O147">
            <v>0.8</v>
          </cell>
          <cell r="P147">
            <v>736.9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</row>
        <row r="148">
          <cell r="P148"/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J149">
            <v>65.7</v>
          </cell>
          <cell r="K149">
            <v>16036.349999999999</v>
          </cell>
          <cell r="L149">
            <v>607.6</v>
          </cell>
          <cell r="M149">
            <v>804.2</v>
          </cell>
          <cell r="N149">
            <v>3720.2</v>
          </cell>
          <cell r="O149">
            <v>1261.6500000000001</v>
          </cell>
          <cell r="P149">
            <v>22495.7</v>
          </cell>
          <cell r="R149">
            <v>423.34435860260521</v>
          </cell>
          <cell r="S149">
            <v>354.60013543904597</v>
          </cell>
          <cell r="T149">
            <v>1398.3060190919557</v>
          </cell>
          <cell r="U149">
            <v>416.85087204587705</v>
          </cell>
          <cell r="V149">
            <v>278.92537057271016</v>
          </cell>
          <cell r="W149">
            <v>7.9097252501113022</v>
          </cell>
          <cell r="X149">
            <v>352.82723284616344</v>
          </cell>
        </row>
        <row r="150">
          <cell r="K150">
            <v>2203.1999999999998</v>
          </cell>
          <cell r="L150">
            <v>35.200000000000003</v>
          </cell>
          <cell r="M150">
            <v>7.1</v>
          </cell>
          <cell r="N150">
            <v>602</v>
          </cell>
          <cell r="O150">
            <v>1252.4000000000001</v>
          </cell>
          <cell r="P150">
            <v>4099.8999999999996</v>
          </cell>
          <cell r="R150">
            <v>0</v>
          </cell>
          <cell r="S150">
            <v>330.26146207066057</v>
          </cell>
          <cell r="T150">
            <v>1109.9433389746557</v>
          </cell>
          <cell r="U150">
            <v>448.63260494234868</v>
          </cell>
          <cell r="V150">
            <v>252.82893378965153</v>
          </cell>
          <cell r="W150">
            <v>7.9079663562601938</v>
          </cell>
          <cell r="X150">
            <v>232.07321729828567</v>
          </cell>
        </row>
        <row r="151">
          <cell r="K151">
            <v>1303.9000000000001</v>
          </cell>
          <cell r="M151">
            <v>120.3</v>
          </cell>
          <cell r="N151">
            <v>14.5</v>
          </cell>
          <cell r="O151">
            <v>1.2</v>
          </cell>
          <cell r="P151">
            <v>1439.9</v>
          </cell>
          <cell r="R151">
            <v>0</v>
          </cell>
          <cell r="S151">
            <v>340.13638950798935</v>
          </cell>
          <cell r="T151">
            <v>0</v>
          </cell>
          <cell r="U151">
            <v>370.54845133045893</v>
          </cell>
          <cell r="V151">
            <v>313.06817540562071</v>
          </cell>
          <cell r="W151">
            <v>6.8552930070805997</v>
          </cell>
          <cell r="X151">
            <v>342.11863833921672</v>
          </cell>
        </row>
        <row r="152">
          <cell r="K152">
            <v>12014.3</v>
          </cell>
          <cell r="L152">
            <v>377.6</v>
          </cell>
          <cell r="M152">
            <v>479.2</v>
          </cell>
          <cell r="N152">
            <v>1123.7</v>
          </cell>
          <cell r="O152">
            <v>6.2</v>
          </cell>
          <cell r="P152">
            <v>14001.000000000002</v>
          </cell>
          <cell r="R152">
            <v>0</v>
          </cell>
          <cell r="S152">
            <v>358.03830474525193</v>
          </cell>
          <cell r="T152">
            <v>1363.5873097141159</v>
          </cell>
          <cell r="U152">
            <v>434.11310080029205</v>
          </cell>
          <cell r="V152">
            <v>212.81600687685452</v>
          </cell>
          <cell r="W152">
            <v>8.1146261548721359</v>
          </cell>
          <cell r="X152">
            <v>367.11966069171899</v>
          </cell>
        </row>
        <row r="153">
          <cell r="J153">
            <v>10.6</v>
          </cell>
          <cell r="K153">
            <v>273.10000000000002</v>
          </cell>
          <cell r="M153">
            <v>101.4</v>
          </cell>
          <cell r="N153">
            <v>222.9</v>
          </cell>
          <cell r="O153"/>
          <cell r="P153">
            <v>608</v>
          </cell>
          <cell r="R153">
            <v>478.66875450356019</v>
          </cell>
          <cell r="S153">
            <v>286.48839190987019</v>
          </cell>
          <cell r="T153">
            <v>0</v>
          </cell>
          <cell r="U153">
            <v>321.70403647469237</v>
          </cell>
          <cell r="V153">
            <v>203.81901739350371</v>
          </cell>
          <cell r="W153">
            <v>0</v>
          </cell>
          <cell r="X153">
            <v>256.41277557622732</v>
          </cell>
        </row>
        <row r="154">
          <cell r="J154">
            <v>55.1</v>
          </cell>
          <cell r="K154">
            <v>241.8</v>
          </cell>
          <cell r="L154">
            <v>194.8</v>
          </cell>
          <cell r="M154">
            <v>96.2</v>
          </cell>
          <cell r="N154">
            <v>1757.1</v>
          </cell>
          <cell r="O154">
            <v>1.8</v>
          </cell>
          <cell r="P154">
            <v>2346.8000000000002</v>
          </cell>
          <cell r="R154">
            <v>418.83516019061517</v>
          </cell>
          <cell r="S154">
            <v>524.29512399711984</v>
          </cell>
          <cell r="T154">
            <v>1525.5446736163572</v>
          </cell>
          <cell r="U154">
            <v>480.48183983460194</v>
          </cell>
          <cell r="V154">
            <v>412.67770182843321</v>
          </cell>
          <cell r="W154">
            <v>10.917449673546637</v>
          </cell>
          <cell r="X154">
            <v>577.05617439785578</v>
          </cell>
        </row>
        <row r="155">
          <cell r="K155">
            <v>0.05</v>
          </cell>
          <cell r="O155">
            <v>0.05</v>
          </cell>
          <cell r="P155">
            <v>0.1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</row>
        <row r="156">
          <cell r="R156">
            <v>908.87948803676534</v>
          </cell>
          <cell r="S156">
            <v>369.4705440904487</v>
          </cell>
          <cell r="T156">
            <v>1399.564594691961</v>
          </cell>
          <cell r="U156">
            <v>522.76051249489819</v>
          </cell>
          <cell r="V156">
            <v>317.22332108023232</v>
          </cell>
          <cell r="W156">
            <v>8.8765404891994493</v>
          </cell>
          <cell r="X156">
            <v>416.32002546770065</v>
          </cell>
        </row>
        <row r="166">
          <cell r="J166">
            <v>385.27065034388858</v>
          </cell>
          <cell r="K166">
            <v>232.88487332730634</v>
          </cell>
          <cell r="L166">
            <v>692.90179057376065</v>
          </cell>
          <cell r="M166">
            <v>236.31576499309134</v>
          </cell>
          <cell r="N166">
            <v>131.02602938838029</v>
          </cell>
          <cell r="O166">
            <v>0.85677216717777283</v>
          </cell>
          <cell r="P166">
            <v>212.2312754795561</v>
          </cell>
        </row>
        <row r="171">
          <cell r="J171">
            <v>393.15977340913895</v>
          </cell>
          <cell r="K171">
            <v>316.33605271872926</v>
          </cell>
          <cell r="L171">
            <v>1152.3677137425386</v>
          </cell>
          <cell r="M171">
            <v>292.40692919758862</v>
          </cell>
          <cell r="N171">
            <v>208.7417853845142</v>
          </cell>
          <cell r="O171">
            <v>5.2964995833512791</v>
          </cell>
          <cell r="P171">
            <v>302.26020875567048</v>
          </cell>
        </row>
        <row r="172">
          <cell r="J172" t="str">
            <v/>
          </cell>
          <cell r="K172">
            <v>287.61701343136485</v>
          </cell>
          <cell r="L172">
            <v>933.4807244664272</v>
          </cell>
          <cell r="M172">
            <v>357.28059426495827</v>
          </cell>
          <cell r="N172">
            <v>188.87455793128879</v>
          </cell>
          <cell r="O172">
            <v>5.2997551449919289</v>
          </cell>
          <cell r="P172">
            <v>223.5077037068844</v>
          </cell>
        </row>
        <row r="173">
          <cell r="J173" t="str">
            <v/>
          </cell>
          <cell r="K173">
            <v>278.71771257486262</v>
          </cell>
          <cell r="L173" t="str">
            <v/>
          </cell>
          <cell r="M173">
            <v>287.03721285201419</v>
          </cell>
          <cell r="N173">
            <v>161.24244109726982</v>
          </cell>
          <cell r="O173">
            <v>3.9339028325383105</v>
          </cell>
          <cell r="P173">
            <v>266.8455501133102</v>
          </cell>
        </row>
        <row r="174">
          <cell r="J174" t="str">
            <v/>
          </cell>
          <cell r="K174">
            <v>328.10714088243873</v>
          </cell>
          <cell r="L174">
            <v>1116.8390311061103</v>
          </cell>
          <cell r="M174">
            <v>305.51644982607706</v>
          </cell>
          <cell r="N174">
            <v>196.714764587383</v>
          </cell>
          <cell r="O174">
            <v>5.4717037713862364</v>
          </cell>
          <cell r="P174">
            <v>327.56230877280109</v>
          </cell>
        </row>
        <row r="175">
          <cell r="J175">
            <v>394.76780301028072</v>
          </cell>
          <cell r="K175">
            <v>245.62931886097738</v>
          </cell>
          <cell r="L175" t="str">
            <v/>
          </cell>
          <cell r="M175">
            <v>251.20407208228247</v>
          </cell>
          <cell r="N175">
            <v>154.1366748172027</v>
          </cell>
          <cell r="O175" t="str">
            <v/>
          </cell>
          <cell r="P175">
            <v>223.34347153939595</v>
          </cell>
        </row>
        <row r="176">
          <cell r="J176">
            <v>392.86802753390555</v>
          </cell>
          <cell r="K176">
            <v>387.05817261966138</v>
          </cell>
          <cell r="L176">
            <v>1286.6486490688317</v>
          </cell>
          <cell r="M176">
            <v>281.73776546059725</v>
          </cell>
          <cell r="N176">
            <v>237.72641063392297</v>
          </cell>
          <cell r="O176">
            <v>3.663532785817567</v>
          </cell>
          <cell r="P176">
            <v>358.77813881241491</v>
          </cell>
        </row>
        <row r="177">
          <cell r="J177" t="str">
            <v/>
          </cell>
          <cell r="K177">
            <v>0</v>
          </cell>
          <cell r="L177" t="str">
            <v/>
          </cell>
          <cell r="M177" t="str">
            <v/>
          </cell>
          <cell r="N177" t="str">
            <v/>
          </cell>
          <cell r="O177">
            <v>0</v>
          </cell>
          <cell r="P177">
            <v>0</v>
          </cell>
        </row>
        <row r="190">
          <cell r="AK190">
            <v>0.3830194701563997</v>
          </cell>
          <cell r="AL190">
            <v>0.52905031259262292</v>
          </cell>
          <cell r="AM190">
            <v>0.3930131004366812</v>
          </cell>
          <cell r="AN190">
            <v>0.3361639686160463</v>
          </cell>
          <cell r="AO190">
            <v>0.31890282931871144</v>
          </cell>
          <cell r="AP190">
            <v>0.36789712092894955</v>
          </cell>
          <cell r="AQ190">
            <v>0.4402408997796286</v>
          </cell>
        </row>
        <row r="191">
          <cell r="AK191" t="str">
            <v/>
          </cell>
          <cell r="AL191">
            <v>0.3667855323484463</v>
          </cell>
          <cell r="AM191">
            <v>0.3930131004366812</v>
          </cell>
          <cell r="AN191">
            <v>0.37457080428675477</v>
          </cell>
          <cell r="AO191">
            <v>0.41412630852409987</v>
          </cell>
          <cell r="AP191">
            <v>0.36828644501278768</v>
          </cell>
          <cell r="AQ191">
            <v>0.38052508322198558</v>
          </cell>
        </row>
        <row r="192">
          <cell r="AK192" t="str">
            <v/>
          </cell>
          <cell r="AL192">
            <v>0.32097004279600572</v>
          </cell>
          <cell r="AM192" t="str">
            <v/>
          </cell>
          <cell r="AN192">
            <v>0.23279875840662184</v>
          </cell>
          <cell r="AO192">
            <v>0.26857654431512978</v>
          </cell>
          <cell r="AP192">
            <v>0.31804929764113438</v>
          </cell>
          <cell r="AQ192">
            <v>0.31489451199737262</v>
          </cell>
        </row>
        <row r="193">
          <cell r="AK193">
            <v>0.3830194701563997</v>
          </cell>
          <cell r="AL193">
            <v>0.40174087713424839</v>
          </cell>
          <cell r="AM193" t="str">
            <v/>
          </cell>
          <cell r="AN193">
            <v>0.33057851239669422</v>
          </cell>
          <cell r="AO193">
            <v>0.2682763246143528</v>
          </cell>
          <cell r="AP193">
            <v>0.39569136073862388</v>
          </cell>
          <cell r="AQ193">
            <v>0.36170445834430787</v>
          </cell>
        </row>
        <row r="194">
          <cell r="AK194" t="str">
            <v/>
          </cell>
          <cell r="AL194">
            <v>0.5330174711282204</v>
          </cell>
          <cell r="AM194" t="str">
            <v/>
          </cell>
          <cell r="AN194">
            <v>0.4391314954867041</v>
          </cell>
          <cell r="AO194">
            <v>0.46583850931677018</v>
          </cell>
          <cell r="AP194">
            <v>0.4001778568252557</v>
          </cell>
          <cell r="AQ194">
            <v>0.53040469611726682</v>
          </cell>
        </row>
        <row r="195">
          <cell r="AK195" t="str">
            <v/>
          </cell>
          <cell r="AL195" t="str">
            <v/>
          </cell>
          <cell r="AM195" t="str">
            <v/>
          </cell>
          <cell r="AN195" t="str">
            <v/>
          </cell>
          <cell r="AO195" t="str">
            <v/>
          </cell>
          <cell r="AP195" t="str">
            <v/>
          </cell>
          <cell r="AQ195" t="str">
            <v/>
          </cell>
        </row>
        <row r="196">
          <cell r="AK196" t="str">
            <v/>
          </cell>
          <cell r="AL196" t="str">
            <v/>
          </cell>
          <cell r="AM196" t="str">
            <v/>
          </cell>
          <cell r="AN196" t="str">
            <v/>
          </cell>
          <cell r="AO196" t="str">
            <v/>
          </cell>
          <cell r="AP196" t="str">
            <v/>
          </cell>
          <cell r="AQ196" t="str">
            <v/>
          </cell>
        </row>
        <row r="197">
          <cell r="AK197">
            <v>0.80861057727977359</v>
          </cell>
          <cell r="AL197">
            <v>0.58604936860343371</v>
          </cell>
          <cell r="AM197">
            <v>0.38961189866726992</v>
          </cell>
          <cell r="AN197">
            <v>0.58075531623902177</v>
          </cell>
          <cell r="AO197">
            <v>0.44811047589798375</v>
          </cell>
          <cell r="AP197">
            <v>0.51065335617645435</v>
          </cell>
          <cell r="AQ197">
            <v>0.55320590343918397</v>
          </cell>
        </row>
        <row r="198">
          <cell r="AK198" t="str">
            <v/>
          </cell>
          <cell r="AL198">
            <v>0.634920634920635</v>
          </cell>
          <cell r="AM198">
            <v>0.51071073911193077</v>
          </cell>
          <cell r="AN198">
            <v>0.55581287633163501</v>
          </cell>
          <cell r="AO198">
            <v>0.48309178743961351</v>
          </cell>
          <cell r="AP198">
            <v>0.51100070972320799</v>
          </cell>
          <cell r="AQ198">
            <v>0.57063024347946756</v>
          </cell>
        </row>
        <row r="199">
          <cell r="AK199" t="str">
            <v/>
          </cell>
          <cell r="AL199">
            <v>0.59356966199505357</v>
          </cell>
          <cell r="AM199" t="str">
            <v/>
          </cell>
          <cell r="AN199">
            <v>0.72420036210018113</v>
          </cell>
          <cell r="AO199">
            <v>0.38643194504079009</v>
          </cell>
          <cell r="AP199">
            <v>0.55469953775038527</v>
          </cell>
          <cell r="AQ199">
            <v>0.59972823195790737</v>
          </cell>
        </row>
        <row r="200">
          <cell r="AK200">
            <v>0.81892629663330296</v>
          </cell>
          <cell r="AL200">
            <v>0.58111380145278457</v>
          </cell>
          <cell r="AM200">
            <v>0.4044943820224719</v>
          </cell>
          <cell r="AN200">
            <v>0.55274067250115155</v>
          </cell>
          <cell r="AO200">
            <v>0.5761843790012805</v>
          </cell>
          <cell r="AP200">
            <v>0.48497911895460055</v>
          </cell>
          <cell r="AQ200">
            <v>0.57567780127558177</v>
          </cell>
        </row>
        <row r="201">
          <cell r="AK201">
            <v>0.71656050955414019</v>
          </cell>
          <cell r="AL201">
            <v>0.72202166064981954</v>
          </cell>
          <cell r="AM201" t="str">
            <v/>
          </cell>
          <cell r="AN201">
            <v>0.7569386038687973</v>
          </cell>
          <cell r="AO201">
            <v>0.59026069847515983</v>
          </cell>
          <cell r="AP201" t="str">
            <v/>
          </cell>
          <cell r="AQ201">
            <v>0.65991950925639475</v>
          </cell>
        </row>
        <row r="202">
          <cell r="AK202" t="str">
            <v/>
          </cell>
          <cell r="AL202">
            <v>0.37878787878787878</v>
          </cell>
          <cell r="AM202">
            <v>0.3563298030288034</v>
          </cell>
          <cell r="AN202">
            <v>0.5022321428571429</v>
          </cell>
          <cell r="AO202">
            <v>0.29685825018553641</v>
          </cell>
          <cell r="AP202">
            <v>0.36930652441526468</v>
          </cell>
          <cell r="AQ202">
            <v>0.31883049543096498</v>
          </cell>
        </row>
        <row r="203">
          <cell r="AK203" t="str">
            <v/>
          </cell>
          <cell r="AL203" t="str">
            <v/>
          </cell>
          <cell r="AM203" t="str">
            <v/>
          </cell>
          <cell r="AN203" t="str">
            <v/>
          </cell>
          <cell r="AO203" t="str">
            <v/>
          </cell>
          <cell r="AP203" t="str">
            <v/>
          </cell>
          <cell r="AQ203" t="str">
            <v/>
          </cell>
        </row>
        <row r="204">
          <cell r="AK204">
            <v>0.38399087836400086</v>
          </cell>
          <cell r="AL204">
            <v>0.56364885423252753</v>
          </cell>
          <cell r="AM204">
            <v>0.38964906913018099</v>
          </cell>
          <cell r="AN204">
            <v>0.46272690442866105</v>
          </cell>
          <cell r="AO204">
            <v>0.39252910966064464</v>
          </cell>
          <cell r="AP204">
            <v>0.44901503801731968</v>
          </cell>
          <cell r="AQ204">
            <v>0.49549506979407365</v>
          </cell>
        </row>
        <row r="209">
          <cell r="J209">
            <v>266302.05497999996</v>
          </cell>
          <cell r="K209">
            <v>322637.11018999998</v>
          </cell>
          <cell r="L209">
            <v>254.46480000000003</v>
          </cell>
          <cell r="M209">
            <v>12346.903259999999</v>
          </cell>
          <cell r="N209">
            <v>82562.879910000003</v>
          </cell>
          <cell r="O209">
            <v>29027.538930000002</v>
          </cell>
          <cell r="P209">
            <v>713130.95207</v>
          </cell>
        </row>
        <row r="210">
          <cell r="J210">
            <v>0</v>
          </cell>
          <cell r="K210">
            <v>2520.9827500000001</v>
          </cell>
          <cell r="L210">
            <v>254.46480000000003</v>
          </cell>
          <cell r="M210">
            <v>1855.8841</v>
          </cell>
          <cell r="N210">
            <v>11653.922729999998</v>
          </cell>
          <cell r="O210">
            <v>28522.472500000003</v>
          </cell>
          <cell r="P210">
            <v>44807.726880000002</v>
          </cell>
        </row>
        <row r="211">
          <cell r="J211">
            <v>0</v>
          </cell>
          <cell r="K211">
            <v>2802.7662399999995</v>
          </cell>
          <cell r="L211">
            <v>0</v>
          </cell>
          <cell r="M211">
            <v>135.15536</v>
          </cell>
          <cell r="N211">
            <v>150.52692000000002</v>
          </cell>
          <cell r="O211">
            <v>329.49609000000004</v>
          </cell>
          <cell r="P211">
            <v>3417.94461</v>
          </cell>
        </row>
        <row r="212">
          <cell r="J212">
            <v>266302.05497999996</v>
          </cell>
          <cell r="K212">
            <v>2030.5626</v>
          </cell>
          <cell r="L212">
            <v>0</v>
          </cell>
          <cell r="M212">
            <v>10350.945</v>
          </cell>
          <cell r="N212">
            <v>58204.912499999999</v>
          </cell>
          <cell r="O212">
            <v>77.42398</v>
          </cell>
          <cell r="P212">
            <v>336965.89905999997</v>
          </cell>
        </row>
        <row r="213">
          <cell r="J213">
            <v>0</v>
          </cell>
          <cell r="K213">
            <v>315282.79859999998</v>
          </cell>
          <cell r="L213">
            <v>0</v>
          </cell>
          <cell r="M213">
            <v>4.9188000000000001</v>
          </cell>
          <cell r="N213">
            <v>12553.517760000001</v>
          </cell>
          <cell r="O213">
            <v>98.146360000000001</v>
          </cell>
          <cell r="P213">
            <v>327939.38152</v>
          </cell>
          <cell r="AK213">
            <v>0.87205580356855106</v>
          </cell>
          <cell r="AL213">
            <v>0.65860959392184415</v>
          </cell>
          <cell r="AM213">
            <v>0.44360248441475486</v>
          </cell>
          <cell r="AN213">
            <v>0.7732525904934342</v>
          </cell>
          <cell r="AO213">
            <v>0.58534041748093124</v>
          </cell>
          <cell r="AP213">
            <v>0.58904053772096987</v>
          </cell>
          <cell r="AQ213">
            <v>0.64090408491407458</v>
          </cell>
        </row>
        <row r="214"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AK214" t="str">
            <v/>
          </cell>
          <cell r="AL214">
            <v>0.72981142039219671</v>
          </cell>
          <cell r="AM214">
            <v>0.61275026226390994</v>
          </cell>
          <cell r="AN214">
            <v>0.69061111168664335</v>
          </cell>
          <cell r="AO214">
            <v>0.65584430859968879</v>
          </cell>
          <cell r="AP214">
            <v>0.58867737811218113</v>
          </cell>
          <cell r="AQ214">
            <v>0.67540867172773611</v>
          </cell>
        </row>
        <row r="215">
          <cell r="J215"/>
          <cell r="K215"/>
          <cell r="L215"/>
          <cell r="M215"/>
          <cell r="N215"/>
          <cell r="O215"/>
          <cell r="P215"/>
          <cell r="AK215" t="str">
            <v/>
          </cell>
          <cell r="AL215">
            <v>0.73539197727017835</v>
          </cell>
          <cell r="AM215" t="str">
            <v/>
          </cell>
          <cell r="AN215">
            <v>0.82358247567839526</v>
          </cell>
          <cell r="AO215">
            <v>0.74219383368136593</v>
          </cell>
          <cell r="AP215">
            <v>0.7104471195184866</v>
          </cell>
          <cell r="AQ215">
            <v>0.74140907629090191</v>
          </cell>
        </row>
        <row r="216">
          <cell r="J216">
            <v>609.22280000000001</v>
          </cell>
          <cell r="K216">
            <v>498326.65922999999</v>
          </cell>
          <cell r="L216">
            <v>23029.779199999997</v>
          </cell>
          <cell r="M216">
            <v>13239.696279999998</v>
          </cell>
          <cell r="N216">
            <v>109367.54804000001</v>
          </cell>
          <cell r="O216">
            <v>38201.131479999996</v>
          </cell>
          <cell r="P216">
            <v>682774.03703000001</v>
          </cell>
          <cell r="AK216">
            <v>0.87962324002886061</v>
          </cell>
          <cell r="AL216">
            <v>0.63606393377766646</v>
          </cell>
          <cell r="AM216">
            <v>0.47405769501905365</v>
          </cell>
          <cell r="AN216">
            <v>0.74222324890309133</v>
          </cell>
          <cell r="AO216">
            <v>0.6099306321782817</v>
          </cell>
          <cell r="AP216">
            <v>0.58417611814000459</v>
          </cell>
          <cell r="AQ216">
            <v>0.63418459133939808</v>
          </cell>
        </row>
        <row r="217">
          <cell r="J217">
            <v>0</v>
          </cell>
          <cell r="K217">
            <v>55082.349000000002</v>
          </cell>
          <cell r="L217">
            <v>1076.3823</v>
          </cell>
          <cell r="M217">
            <v>220.86570000000003</v>
          </cell>
          <cell r="N217">
            <v>13854.758400000001</v>
          </cell>
          <cell r="O217">
            <v>37911.962999999996</v>
          </cell>
          <cell r="P217">
            <v>108146.31839999999</v>
          </cell>
          <cell r="AK217">
            <v>0.83756090570363995</v>
          </cell>
          <cell r="AL217">
            <v>0.85143302252170139</v>
          </cell>
          <cell r="AM217" t="str">
            <v/>
          </cell>
          <cell r="AN217">
            <v>0.87496649816405703</v>
          </cell>
          <cell r="AO217">
            <v>0.75738441359880482</v>
          </cell>
          <cell r="AP217" t="str">
            <v/>
          </cell>
          <cell r="AQ217">
            <v>0.8227060315484348</v>
          </cell>
        </row>
        <row r="218">
          <cell r="J218">
            <v>0</v>
          </cell>
          <cell r="K218">
            <v>27885.657000000003</v>
          </cell>
          <cell r="L218">
            <v>0</v>
          </cell>
          <cell r="M218">
            <v>1684.6718999999998</v>
          </cell>
          <cell r="N218">
            <v>172.346</v>
          </cell>
          <cell r="O218">
            <v>26.608999999999998</v>
          </cell>
          <cell r="P218">
            <v>29769.283900000006</v>
          </cell>
          <cell r="AK218" t="str">
            <v/>
          </cell>
          <cell r="AL218">
            <v>0.51003865113246472</v>
          </cell>
          <cell r="AM218">
            <v>0.37335582159313879</v>
          </cell>
          <cell r="AN218">
            <v>0.77958704084848429</v>
          </cell>
          <cell r="AO218">
            <v>0.52296108195851843</v>
          </cell>
          <cell r="AP218">
            <v>0.67014477934512329</v>
          </cell>
          <cell r="AQ218">
            <v>0.51918447857185523</v>
          </cell>
        </row>
        <row r="219">
          <cell r="J219">
            <v>547.82952</v>
          </cell>
          <cell r="K219">
            <v>405743.44545</v>
          </cell>
          <cell r="L219">
            <v>12463.649000000001</v>
          </cell>
          <cell r="M219">
            <v>9184.1115599999994</v>
          </cell>
          <cell r="N219">
            <v>45801.088960000001</v>
          </cell>
          <cell r="O219">
            <v>196.85795999999999</v>
          </cell>
          <cell r="P219">
            <v>473936.98245000001</v>
          </cell>
          <cell r="AK219" t="str">
            <v/>
          </cell>
          <cell r="AL219" t="str">
            <v/>
          </cell>
          <cell r="AM219" t="str">
            <v/>
          </cell>
          <cell r="AN219" t="str">
            <v/>
          </cell>
          <cell r="AO219" t="str">
            <v/>
          </cell>
          <cell r="AP219" t="str">
            <v/>
          </cell>
          <cell r="AQ219" t="str">
            <v/>
          </cell>
        </row>
        <row r="220">
          <cell r="J220">
            <v>61.393280000000004</v>
          </cell>
          <cell r="K220">
            <v>3186.7021799999998</v>
          </cell>
          <cell r="L220">
            <v>0</v>
          </cell>
          <cell r="M220">
            <v>745.83591999999999</v>
          </cell>
          <cell r="N220">
            <v>3929.7076800000004</v>
          </cell>
          <cell r="O220">
            <v>0</v>
          </cell>
          <cell r="P220">
            <v>7923.6390599999995</v>
          </cell>
          <cell r="AK220">
            <v>0.38809456440291612</v>
          </cell>
          <cell r="AL220">
            <v>0.61572367041554166</v>
          </cell>
          <cell r="AM220">
            <v>0.443107590545399</v>
          </cell>
          <cell r="AN220">
            <v>0.65493272317354401</v>
          </cell>
          <cell r="AO220">
            <v>0.49541365752719674</v>
          </cell>
          <cell r="AP220">
            <v>0.50605708309727992</v>
          </cell>
          <cell r="AQ220">
            <v>0.55350925897841763</v>
          </cell>
        </row>
        <row r="221">
          <cell r="J221">
            <v>0</v>
          </cell>
          <cell r="K221">
            <v>6428.5055999999995</v>
          </cell>
          <cell r="L221">
            <v>9489.7478999999985</v>
          </cell>
          <cell r="M221">
            <v>1404.2112</v>
          </cell>
          <cell r="N221">
            <v>45609.647000000004</v>
          </cell>
          <cell r="O221">
            <v>65.701520000000002</v>
          </cell>
          <cell r="P221">
            <v>62997.813220000011</v>
          </cell>
        </row>
        <row r="222">
          <cell r="J222"/>
          <cell r="K222"/>
          <cell r="L222"/>
          <cell r="M222"/>
          <cell r="N222"/>
          <cell r="O222"/>
          <cell r="P222"/>
        </row>
        <row r="223">
          <cell r="J223">
            <v>266911.27777999995</v>
          </cell>
          <cell r="K223">
            <v>820963.76942000003</v>
          </cell>
          <cell r="L223">
            <v>23284.243999999999</v>
          </cell>
          <cell r="M223">
            <v>25586.599539999996</v>
          </cell>
          <cell r="N223">
            <v>191930.42795000001</v>
          </cell>
          <cell r="O223">
            <v>67228.670409999992</v>
          </cell>
          <cell r="P223">
            <v>1395904.9890999999</v>
          </cell>
        </row>
        <row r="234">
          <cell r="J234">
            <v>46.4</v>
          </cell>
          <cell r="K234">
            <v>3281.8999999999996</v>
          </cell>
          <cell r="L234">
            <v>58.6</v>
          </cell>
          <cell r="M234">
            <v>430.7</v>
          </cell>
          <cell r="N234">
            <v>1095.0999999999999</v>
          </cell>
          <cell r="O234">
            <v>214</v>
          </cell>
          <cell r="P234">
            <v>5126.6999999999989</v>
          </cell>
          <cell r="R234">
            <v>886.69849947404634</v>
          </cell>
          <cell r="S234">
            <v>393.48107956024188</v>
          </cell>
          <cell r="T234">
            <v>1621.2639350249053</v>
          </cell>
          <cell r="U234">
            <v>725.78170149273865</v>
          </cell>
          <cell r="V234">
            <v>412.93528341504856</v>
          </cell>
          <cell r="W234">
            <v>10.890101439099586</v>
          </cell>
          <cell r="X234">
            <v>547.12406429778548</v>
          </cell>
        </row>
        <row r="235">
          <cell r="J235"/>
          <cell r="K235">
            <v>671.9</v>
          </cell>
          <cell r="L235">
            <v>8.1999999999999993</v>
          </cell>
          <cell r="M235">
            <v>2.8</v>
          </cell>
          <cell r="N235">
            <v>214.1</v>
          </cell>
          <cell r="O235">
            <v>210.2</v>
          </cell>
          <cell r="P235">
            <v>1107.2</v>
          </cell>
          <cell r="R235">
            <v>0</v>
          </cell>
          <cell r="S235">
            <v>567.55588697229734</v>
          </cell>
          <cell r="T235">
            <v>1621.2639350249053</v>
          </cell>
          <cell r="U235">
            <v>651.36325183509007</v>
          </cell>
          <cell r="V235">
            <v>317.9856664405072</v>
          </cell>
          <cell r="W235">
            <v>10.878589262034437</v>
          </cell>
          <cell r="X235">
            <v>163.55401869577577</v>
          </cell>
        </row>
        <row r="236">
          <cell r="J236"/>
          <cell r="K236">
            <v>521.4</v>
          </cell>
          <cell r="L236"/>
          <cell r="M236">
            <v>46.3</v>
          </cell>
          <cell r="N236">
            <v>8.8000000000000007</v>
          </cell>
          <cell r="O236">
            <v>0.5</v>
          </cell>
          <cell r="P236">
            <v>576.99999999999989</v>
          </cell>
          <cell r="R236">
            <v>0</v>
          </cell>
          <cell r="S236">
            <v>648.56921327369196</v>
          </cell>
          <cell r="T236">
            <v>0</v>
          </cell>
          <cell r="U236">
            <v>1048.0367627070889</v>
          </cell>
          <cell r="V236">
            <v>490.31173046917746</v>
          </cell>
          <cell r="W236">
            <v>12.596905560815122</v>
          </cell>
          <cell r="X236">
            <v>592.3794984950564</v>
          </cell>
        </row>
        <row r="237">
          <cell r="J237">
            <v>37.4</v>
          </cell>
          <cell r="K237">
            <v>1861.6</v>
          </cell>
          <cell r="L237">
            <v>43.8</v>
          </cell>
          <cell r="M237">
            <v>236.8</v>
          </cell>
          <cell r="N237">
            <v>171.9</v>
          </cell>
          <cell r="O237">
            <v>1.4</v>
          </cell>
          <cell r="P237">
            <v>2352.9</v>
          </cell>
          <cell r="R237">
            <v>886.69849947404634</v>
          </cell>
          <cell r="S237">
            <v>518.1730313967148</v>
          </cell>
          <cell r="T237">
            <v>0</v>
          </cell>
          <cell r="U237">
            <v>738.04451279618468</v>
          </cell>
          <cell r="V237">
            <v>490.86042309503802</v>
          </cell>
          <cell r="W237">
            <v>10.125156532582027</v>
          </cell>
          <cell r="X237">
            <v>829.12515069360359</v>
          </cell>
        </row>
        <row r="238">
          <cell r="J238">
            <v>9</v>
          </cell>
          <cell r="K238">
            <v>180.5</v>
          </cell>
          <cell r="L238"/>
          <cell r="M238">
            <v>75.5</v>
          </cell>
          <cell r="N238">
            <v>100.4</v>
          </cell>
          <cell r="O238">
            <v>0</v>
          </cell>
          <cell r="P238">
            <v>365.4</v>
          </cell>
          <cell r="R238">
            <v>0</v>
          </cell>
          <cell r="S238">
            <v>390.55246669494602</v>
          </cell>
          <cell r="T238">
            <v>0</v>
          </cell>
          <cell r="U238">
            <v>555.60045141442811</v>
          </cell>
          <cell r="V238">
            <v>282.68644084346488</v>
          </cell>
          <cell r="W238">
            <v>10.011640818543407</v>
          </cell>
          <cell r="X238">
            <v>386.84211563646096</v>
          </cell>
        </row>
        <row r="239">
          <cell r="J239"/>
          <cell r="K239">
            <v>46.5</v>
          </cell>
          <cell r="L239">
            <v>6.6</v>
          </cell>
          <cell r="M239">
            <v>69.3</v>
          </cell>
          <cell r="N239">
            <v>599.9</v>
          </cell>
          <cell r="O239">
            <v>1.9</v>
          </cell>
          <cell r="P239">
            <v>724.19999999999993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</row>
        <row r="240">
          <cell r="J240"/>
          <cell r="K240"/>
          <cell r="L240"/>
          <cell r="M240"/>
          <cell r="N240"/>
          <cell r="O240"/>
          <cell r="P240"/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</row>
        <row r="241">
          <cell r="J241">
            <v>66.7</v>
          </cell>
          <cell r="K241">
            <v>15574.1</v>
          </cell>
          <cell r="L241">
            <v>615.21</v>
          </cell>
          <cell r="M241">
            <v>794.5</v>
          </cell>
          <cell r="N241">
            <v>3870.66</v>
          </cell>
          <cell r="O241">
            <v>1154.3</v>
          </cell>
          <cell r="P241">
            <v>22075.47</v>
          </cell>
          <cell r="R241">
            <v>420.0078492660092</v>
          </cell>
          <cell r="S241">
            <v>355.21118064968596</v>
          </cell>
          <cell r="T241">
            <v>1635.4171110016962</v>
          </cell>
          <cell r="U241">
            <v>420.11093192006189</v>
          </cell>
          <cell r="V241">
            <v>293.87001038681922</v>
          </cell>
          <cell r="W241">
            <v>7.8457076950739548</v>
          </cell>
          <cell r="X241">
            <v>361.12916957816134</v>
          </cell>
        </row>
        <row r="242">
          <cell r="K242">
            <v>2065.21</v>
          </cell>
          <cell r="L242">
            <v>34.81</v>
          </cell>
          <cell r="M242">
            <v>8.3000000000000007</v>
          </cell>
          <cell r="N242">
            <v>570.20000000000005</v>
          </cell>
          <cell r="O242">
            <v>1143.0999999999999</v>
          </cell>
          <cell r="P242">
            <v>3821.6200000000003</v>
          </cell>
          <cell r="R242">
            <v>0</v>
          </cell>
          <cell r="S242">
            <v>327.86977882149017</v>
          </cell>
          <cell r="T242">
            <v>1247.629855675825</v>
          </cell>
          <cell r="U242">
            <v>438.96366477326796</v>
          </cell>
          <cell r="V242">
            <v>272.59049652762684</v>
          </cell>
          <cell r="W242">
            <v>7.8403745627654846</v>
          </cell>
          <cell r="X242">
            <v>229.82194264785687</v>
          </cell>
        </row>
        <row r="243">
          <cell r="K243">
            <v>1246.5999999999999</v>
          </cell>
          <cell r="M243">
            <v>91.6</v>
          </cell>
          <cell r="N243">
            <v>14</v>
          </cell>
          <cell r="O243">
            <v>1.2</v>
          </cell>
          <cell r="P243">
            <v>1353.3999999999999</v>
          </cell>
          <cell r="R243">
            <v>0</v>
          </cell>
          <cell r="S243">
            <v>350.71079515914249</v>
          </cell>
          <cell r="T243">
            <v>0</v>
          </cell>
          <cell r="U243">
            <v>336.89800487693606</v>
          </cell>
          <cell r="V243">
            <v>340.77470016792421</v>
          </cell>
          <cell r="W243">
            <v>7.2227155304965223</v>
          </cell>
          <cell r="X243">
            <v>349.44584375260229</v>
          </cell>
        </row>
        <row r="244">
          <cell r="J244">
            <v>54.7</v>
          </cell>
          <cell r="K244">
            <v>11780.55</v>
          </cell>
          <cell r="L244">
            <v>346.4</v>
          </cell>
          <cell r="M244">
            <v>482.4</v>
          </cell>
          <cell r="N244">
            <v>1315.25</v>
          </cell>
          <cell r="O244">
            <v>6.3</v>
          </cell>
          <cell r="P244">
            <v>13985.599999999999</v>
          </cell>
          <cell r="R244">
            <v>414.71716179252127</v>
          </cell>
          <cell r="S244">
            <v>358.22809167533188</v>
          </cell>
          <cell r="T244">
            <v>1575.2455263888271</v>
          </cell>
          <cell r="U244">
            <v>441.40348134449499</v>
          </cell>
          <cell r="V244">
            <v>228.54876842520295</v>
          </cell>
          <cell r="W244">
            <v>8.2610504442027235</v>
          </cell>
          <cell r="X244">
            <v>369.691094618303</v>
          </cell>
        </row>
        <row r="245">
          <cell r="J245">
            <v>12</v>
          </cell>
          <cell r="K245">
            <v>276.54000000000002</v>
          </cell>
          <cell r="M245">
            <v>101.7</v>
          </cell>
          <cell r="N245">
            <v>205.71</v>
          </cell>
          <cell r="O245">
            <v>0</v>
          </cell>
          <cell r="P245">
            <v>595.95000000000005</v>
          </cell>
          <cell r="R245">
            <v>473.96247062002436</v>
          </cell>
          <cell r="S245">
            <v>288.31723407477062</v>
          </cell>
          <cell r="T245">
            <v>0</v>
          </cell>
          <cell r="U245">
            <v>322.32687813210782</v>
          </cell>
          <cell r="V245">
            <v>223.09842167498601</v>
          </cell>
          <cell r="W245">
            <v>0</v>
          </cell>
          <cell r="X245">
            <v>264.62012908005488</v>
          </cell>
        </row>
        <row r="246">
          <cell r="K246">
            <v>205.2</v>
          </cell>
          <cell r="L246">
            <v>234</v>
          </cell>
          <cell r="M246">
            <v>110.5</v>
          </cell>
          <cell r="N246">
            <v>1765.5</v>
          </cell>
          <cell r="O246">
            <v>3.7</v>
          </cell>
          <cell r="P246">
            <v>2318.8999999999996</v>
          </cell>
          <cell r="R246">
            <v>0</v>
          </cell>
          <cell r="S246">
            <v>549.57220069125958</v>
          </cell>
          <cell r="T246">
            <v>1788.1691632703732</v>
          </cell>
          <cell r="U246">
            <v>485.79458840432056</v>
          </cell>
          <cell r="V246">
            <v>443.59969825423116</v>
          </cell>
          <cell r="W246">
            <v>10.848540984788922</v>
          </cell>
          <cell r="X246">
            <v>683.76845214241052</v>
          </cell>
        </row>
        <row r="247">
          <cell r="P247"/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</row>
        <row r="248">
          <cell r="R248">
            <v>884.45535712721107</v>
          </cell>
          <cell r="S248">
            <v>369.32797179917577</v>
          </cell>
          <cell r="T248">
            <v>1635.2611008482413</v>
          </cell>
          <cell r="U248">
            <v>527.26922681090946</v>
          </cell>
          <cell r="V248">
            <v>335.48143810386551</v>
          </cell>
          <cell r="W248">
            <v>8.9227233541216275</v>
          </cell>
          <cell r="X248">
            <v>445.55308705148826</v>
          </cell>
        </row>
        <row r="258">
          <cell r="J258">
            <v>381.58068760723734</v>
          </cell>
          <cell r="K258">
            <v>232.88461660679565</v>
          </cell>
          <cell r="L258">
            <v>594.04164605337826</v>
          </cell>
          <cell r="M258">
            <v>243.61545190666712</v>
          </cell>
          <cell r="N258">
            <v>138.94680135658012</v>
          </cell>
          <cell r="O258">
            <v>0.56699125458213495</v>
          </cell>
          <cell r="P258">
            <v>209.49682271945292</v>
          </cell>
        </row>
        <row r="263">
          <cell r="J263">
            <v>389.35391813471864</v>
          </cell>
          <cell r="K263">
            <v>316.0716954165818</v>
          </cell>
          <cell r="L263">
            <v>1411.8089749253115</v>
          </cell>
          <cell r="M263">
            <v>296.37575764609215</v>
          </cell>
          <cell r="N263">
            <v>218.98813272419466</v>
          </cell>
          <cell r="O263">
            <v>5.5548152790092615</v>
          </cell>
          <cell r="P263">
            <v>306.18434858159253</v>
          </cell>
        </row>
        <row r="264">
          <cell r="J264" t="str">
            <v/>
          </cell>
          <cell r="K264">
            <v>285.52639751104147</v>
          </cell>
          <cell r="L264">
            <v>996.36570339838977</v>
          </cell>
          <cell r="M264">
            <v>343.54005977224813</v>
          </cell>
          <cell r="N264">
            <v>196.07715389911743</v>
          </cell>
          <cell r="O264">
            <v>5.5683782848140657</v>
          </cell>
          <cell r="P264">
            <v>221.10337662862827</v>
          </cell>
        </row>
        <row r="265">
          <cell r="J265" t="str">
            <v/>
          </cell>
          <cell r="K265">
            <v>283.69659953293996</v>
          </cell>
          <cell r="L265" t="str">
            <v/>
          </cell>
          <cell r="M265">
            <v>279.64756291312403</v>
          </cell>
          <cell r="N265">
            <v>169.84462109119556</v>
          </cell>
          <cell r="O265">
            <v>3.319232256220964</v>
          </cell>
          <cell r="P265">
            <v>268.97072846510753</v>
          </cell>
        </row>
        <row r="266">
          <cell r="J266">
            <v>388.96024487135611</v>
          </cell>
          <cell r="K266">
            <v>327.08786542380642</v>
          </cell>
          <cell r="L266">
            <v>1313.5331363113135</v>
          </cell>
          <cell r="M266">
            <v>310.59381173410418</v>
          </cell>
          <cell r="N266">
            <v>209.34861650658746</v>
          </cell>
          <cell r="O266">
            <v>5.3342089011579494</v>
          </cell>
          <cell r="P266">
            <v>327.19454562363757</v>
          </cell>
        </row>
        <row r="267">
          <cell r="J267">
            <v>391.23853163509483</v>
          </cell>
          <cell r="K267">
            <v>245.82259513116233</v>
          </cell>
          <cell r="L267" t="str">
            <v/>
          </cell>
          <cell r="M267">
            <v>255.54288912014849</v>
          </cell>
          <cell r="N267">
            <v>168.87031673295198</v>
          </cell>
          <cell r="O267" t="str">
            <v/>
          </cell>
          <cell r="P267">
            <v>223.53834489336921</v>
          </cell>
        </row>
        <row r="268">
          <cell r="J268" t="str">
            <v/>
          </cell>
          <cell r="K268">
            <v>408.86913993685482</v>
          </cell>
          <cell r="L268">
            <v>1697.9589193999032</v>
          </cell>
          <cell r="M268">
            <v>290.97031206152951</v>
          </cell>
          <cell r="N268">
            <v>245.65353803288335</v>
          </cell>
          <cell r="O268">
            <v>2.9700721985636078</v>
          </cell>
          <cell r="P268">
            <v>398.48147602758695</v>
          </cell>
        </row>
        <row r="269"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</row>
        <row r="282">
          <cell r="AK282">
            <v>0.38762611307915107</v>
          </cell>
          <cell r="AL282">
            <v>0.53045547436097129</v>
          </cell>
          <cell r="AM282">
            <v>0.38560411311053983</v>
          </cell>
          <cell r="AN282">
            <v>0.34970777601018127</v>
          </cell>
          <cell r="AO282">
            <v>0.32296851350984079</v>
          </cell>
          <cell r="AP282">
            <v>0.36575563084504203</v>
          </cell>
          <cell r="AQ282">
            <v>0.44384809724387331</v>
          </cell>
        </row>
        <row r="283">
          <cell r="AK283" t="str">
            <v/>
          </cell>
          <cell r="AL283">
            <v>0.36836181315870253</v>
          </cell>
          <cell r="AM283">
            <v>0.38560411311053983</v>
          </cell>
          <cell r="AN283">
            <v>0.37578288100208768</v>
          </cell>
          <cell r="AO283">
            <v>0.40807073226025847</v>
          </cell>
          <cell r="AP283">
            <v>0.36622583926754837</v>
          </cell>
          <cell r="AQ283">
            <v>0.37710654081628192</v>
          </cell>
        </row>
        <row r="284">
          <cell r="AK284" t="str">
            <v/>
          </cell>
          <cell r="AL284">
            <v>0.30328559393428817</v>
          </cell>
          <cell r="AM284" t="str">
            <v/>
          </cell>
          <cell r="AN284">
            <v>0.23307005049851093</v>
          </cell>
          <cell r="AO284">
            <v>0.26779736665922788</v>
          </cell>
          <cell r="AP284">
            <v>0.3183868400106129</v>
          </cell>
          <cell r="AQ284">
            <v>0.30209033194429119</v>
          </cell>
        </row>
        <row r="285">
          <cell r="AK285">
            <v>0.38762611307915107</v>
          </cell>
          <cell r="AL285">
            <v>0.38560411311053983</v>
          </cell>
          <cell r="AM285" t="str">
            <v/>
          </cell>
          <cell r="AN285">
            <v>0.3472557152503134</v>
          </cell>
          <cell r="AO285">
            <v>0.26934011671405056</v>
          </cell>
          <cell r="AP285">
            <v>0.38818201423334059</v>
          </cell>
          <cell r="AQ285">
            <v>0.36747636980332687</v>
          </cell>
        </row>
        <row r="286">
          <cell r="AK286" t="str">
            <v/>
          </cell>
          <cell r="AL286">
            <v>0.5372532925418797</v>
          </cell>
          <cell r="AM286" t="str">
            <v/>
          </cell>
          <cell r="AN286">
            <v>0.40830214358625383</v>
          </cell>
          <cell r="AO286">
            <v>0.47058823529411764</v>
          </cell>
          <cell r="AP286">
            <v>0.38634900193174504</v>
          </cell>
          <cell r="AQ286">
            <v>0.53445208379817011</v>
          </cell>
        </row>
        <row r="287">
          <cell r="AK287" t="str">
            <v/>
          </cell>
          <cell r="AL287" t="str">
            <v/>
          </cell>
          <cell r="AM287" t="str">
            <v/>
          </cell>
          <cell r="AN287" t="str">
            <v/>
          </cell>
          <cell r="AO287" t="str">
            <v/>
          </cell>
          <cell r="AP287" t="str">
            <v/>
          </cell>
          <cell r="AQ287" t="str">
            <v/>
          </cell>
        </row>
        <row r="288">
          <cell r="AK288">
            <v>0.80825516093452854</v>
          </cell>
          <cell r="AL288">
            <v>0.58539223377480842</v>
          </cell>
          <cell r="AM288">
            <v>0.42393776156024493</v>
          </cell>
          <cell r="AN288">
            <v>0.57490969168793682</v>
          </cell>
          <cell r="AO288">
            <v>0.44921732411086407</v>
          </cell>
          <cell r="AP288">
            <v>0.51083861447235146</v>
          </cell>
          <cell r="AQ288">
            <v>0.5564353680372448</v>
          </cell>
        </row>
        <row r="289">
          <cell r="AK289" t="str">
            <v/>
          </cell>
          <cell r="AL289">
            <v>0.63536886692552053</v>
          </cell>
          <cell r="AM289">
            <v>0.53723324876884049</v>
          </cell>
          <cell r="AN289">
            <v>0.52348407735931368</v>
          </cell>
          <cell r="AO289">
            <v>0.47713717693836982</v>
          </cell>
          <cell r="AP289">
            <v>0.51121840386253914</v>
          </cell>
          <cell r="AQ289">
            <v>0.56895021577251936</v>
          </cell>
        </row>
        <row r="290">
          <cell r="AK290" t="str">
            <v/>
          </cell>
          <cell r="AL290">
            <v>0.59200789343857918</v>
          </cell>
          <cell r="AM290" t="str">
            <v/>
          </cell>
          <cell r="AN290">
            <v>0.71656050955414019</v>
          </cell>
          <cell r="AO290">
            <v>0.40026684456304207</v>
          </cell>
          <cell r="AP290">
            <v>0.49281314168377827</v>
          </cell>
          <cell r="AQ290">
            <v>0.60000849744866303</v>
          </cell>
        </row>
        <row r="291">
          <cell r="AK291">
            <v>0.81892629663330319</v>
          </cell>
          <cell r="AL291">
            <v>0.58113256279460201</v>
          </cell>
          <cell r="AM291">
            <v>0.44384169646159533</v>
          </cell>
          <cell r="AN291">
            <v>0.55546983490202129</v>
          </cell>
          <cell r="AO291">
            <v>0.5865102639296188</v>
          </cell>
          <cell r="AP291">
            <v>0.482573726541555</v>
          </cell>
          <cell r="AQ291">
            <v>0.57846122881918682</v>
          </cell>
        </row>
        <row r="292">
          <cell r="AK292">
            <v>0.71656050955414008</v>
          </cell>
          <cell r="AL292">
            <v>0.72683222289521499</v>
          </cell>
          <cell r="AM292" t="str">
            <v/>
          </cell>
          <cell r="AN292">
            <v>0.74766355140186902</v>
          </cell>
          <cell r="AO292">
            <v>0.61527943941206631</v>
          </cell>
          <cell r="AP292" t="str">
            <v/>
          </cell>
          <cell r="AQ292">
            <v>0.67439524389770522</v>
          </cell>
        </row>
        <row r="293">
          <cell r="AK293" t="str">
            <v/>
          </cell>
          <cell r="AL293">
            <v>0.40413111809609342</v>
          </cell>
          <cell r="AM293">
            <v>0.38986354775828458</v>
          </cell>
          <cell r="AN293">
            <v>0.45813184016289132</v>
          </cell>
          <cell r="AO293">
            <v>0.29597961029351311</v>
          </cell>
          <cell r="AP293">
            <v>0.35946080878681974</v>
          </cell>
          <cell r="AQ293">
            <v>0.32680585946523932</v>
          </cell>
        </row>
        <row r="294">
          <cell r="AK294">
            <v>0.38848431913394182</v>
          </cell>
          <cell r="AL294">
            <v>0.56313217324516673</v>
          </cell>
          <cell r="AM294">
            <v>0.42341776524048841</v>
          </cell>
          <cell r="AN294">
            <v>0.44148361851354934</v>
          </cell>
          <cell r="AO294">
            <v>0.39289589491983606</v>
          </cell>
          <cell r="AP294">
            <v>0.44671199153562824</v>
          </cell>
          <cell r="AQ294">
            <v>0.49686739202130104</v>
          </cell>
        </row>
        <row r="299">
          <cell r="J299">
            <v>301734.16097000003</v>
          </cell>
          <cell r="K299">
            <v>363551.38804499997</v>
          </cell>
          <cell r="L299">
            <v>288.48239999999998</v>
          </cell>
          <cell r="M299">
            <v>19723.587730000003</v>
          </cell>
          <cell r="N299">
            <v>85342.808499999985</v>
          </cell>
          <cell r="O299">
            <v>29866.498499999998</v>
          </cell>
          <cell r="P299">
            <v>800506.92614499992</v>
          </cell>
        </row>
        <row r="300">
          <cell r="J300">
            <v>0</v>
          </cell>
          <cell r="K300">
            <v>2686.4999699999998</v>
          </cell>
          <cell r="L300">
            <v>288.48239999999998</v>
          </cell>
          <cell r="M300">
            <v>2125.9935999999998</v>
          </cell>
          <cell r="N300">
            <v>11071.609999999999</v>
          </cell>
          <cell r="O300">
            <v>29315.025999999998</v>
          </cell>
          <cell r="P300">
            <v>45487.611969999998</v>
          </cell>
        </row>
        <row r="301">
          <cell r="J301">
            <v>0</v>
          </cell>
          <cell r="K301">
            <v>6415.4975999999997</v>
          </cell>
          <cell r="L301">
            <v>0</v>
          </cell>
          <cell r="M301">
            <v>120.78772000000001</v>
          </cell>
          <cell r="N301">
            <v>157.28309999999999</v>
          </cell>
          <cell r="O301">
            <v>372.00029999999998</v>
          </cell>
          <cell r="P301">
            <v>7065.5687199999993</v>
          </cell>
        </row>
        <row r="302">
          <cell r="J302">
            <v>301734.16097000003</v>
          </cell>
          <cell r="K302">
            <v>3406.6130400000002</v>
          </cell>
          <cell r="L302">
            <v>0</v>
          </cell>
          <cell r="M302">
            <v>17452.118810000004</v>
          </cell>
          <cell r="N302">
            <v>59002.870399999993</v>
          </cell>
          <cell r="O302">
            <v>76.974199999999996</v>
          </cell>
          <cell r="P302">
            <v>381672.73742000008</v>
          </cell>
        </row>
        <row r="303">
          <cell r="J303">
            <v>0</v>
          </cell>
          <cell r="K303">
            <v>351042.777435</v>
          </cell>
          <cell r="L303">
            <v>0</v>
          </cell>
          <cell r="M303">
            <v>24.6876</v>
          </cell>
          <cell r="N303">
            <v>15111.045</v>
          </cell>
          <cell r="O303">
            <v>102.49799999999999</v>
          </cell>
          <cell r="P303">
            <v>366281.00803500001</v>
          </cell>
        </row>
        <row r="304"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</row>
        <row r="305">
          <cell r="J305">
            <v>616.88439999999991</v>
          </cell>
          <cell r="K305">
            <v>533675.96284199995</v>
          </cell>
          <cell r="L305">
            <v>20978.173699999999</v>
          </cell>
          <cell r="M305">
            <v>13566.680319999999</v>
          </cell>
          <cell r="N305">
            <v>105959.65347999999</v>
          </cell>
          <cell r="O305">
            <v>37704.823899999996</v>
          </cell>
          <cell r="P305">
            <v>712502.17864199996</v>
          </cell>
          <cell r="AK305">
            <v>0.87212133141335757</v>
          </cell>
          <cell r="AL305">
            <v>0.65521506637731119</v>
          </cell>
          <cell r="AM305">
            <v>0.51245113706396572</v>
          </cell>
          <cell r="AN305">
            <v>0.77266115254102308</v>
          </cell>
          <cell r="AO305">
            <v>0.58849215960367185</v>
          </cell>
          <cell r="AP305">
            <v>0.59375475273571565</v>
          </cell>
          <cell r="AQ305">
            <v>0.64218209566148465</v>
          </cell>
        </row>
        <row r="306">
          <cell r="J306">
            <v>0</v>
          </cell>
          <cell r="K306">
            <v>51258.262240000004</v>
          </cell>
          <cell r="L306">
            <v>909.32569999999987</v>
          </cell>
          <cell r="M306">
            <v>252.38590000000002</v>
          </cell>
          <cell r="N306">
            <v>13110.4938</v>
          </cell>
          <cell r="O306">
            <v>37422.596399999995</v>
          </cell>
          <cell r="P306">
            <v>102953.06404</v>
          </cell>
          <cell r="AK306" t="str">
            <v/>
          </cell>
          <cell r="AL306">
            <v>0.72975406347549432</v>
          </cell>
          <cell r="AM306">
            <v>0.64065471472463942</v>
          </cell>
          <cell r="AN306">
            <v>0.64268545298209945</v>
          </cell>
          <cell r="AO306">
            <v>0.65172504854170754</v>
          </cell>
          <cell r="AP306">
            <v>0.59359028288555138</v>
          </cell>
          <cell r="AQ306">
            <v>0.67443766355758017</v>
          </cell>
        </row>
        <row r="307">
          <cell r="J307">
            <v>0</v>
          </cell>
          <cell r="K307">
            <v>27552.46371</v>
          </cell>
          <cell r="L307">
            <v>0</v>
          </cell>
          <cell r="M307">
            <v>2143.8412800000001</v>
          </cell>
          <cell r="N307">
            <v>131.67215999999999</v>
          </cell>
          <cell r="O307">
            <v>29.22</v>
          </cell>
          <cell r="P307">
            <v>29857.19715</v>
          </cell>
          <cell r="AK307" t="str">
            <v/>
          </cell>
          <cell r="AL307">
            <v>0.73372442054736065</v>
          </cell>
          <cell r="AM307" t="str">
            <v/>
          </cell>
          <cell r="AN307">
            <v>0.8271984164461551</v>
          </cell>
          <cell r="AO307">
            <v>0.70838440570059102</v>
          </cell>
          <cell r="AP307">
            <v>0.67630735558508559</v>
          </cell>
          <cell r="AQ307">
            <v>0.74230845641189425</v>
          </cell>
        </row>
        <row r="308">
          <cell r="J308">
            <v>552.57719999999995</v>
          </cell>
          <cell r="K308">
            <v>444077.58319199993</v>
          </cell>
          <cell r="L308">
            <v>10760.052600000001</v>
          </cell>
          <cell r="M308">
            <v>8780.7180399999997</v>
          </cell>
          <cell r="N308">
            <v>43534.378799999999</v>
          </cell>
          <cell r="O308">
            <v>199.928</v>
          </cell>
          <cell r="P308">
            <v>507905.23783199996</v>
          </cell>
          <cell r="AK308">
            <v>0.88022609804773877</v>
          </cell>
          <cell r="AL308">
            <v>0.63385682815721711</v>
          </cell>
          <cell r="AM308">
            <v>0.55620841034537527</v>
          </cell>
          <cell r="AN308">
            <v>0.7396397406492069</v>
          </cell>
          <cell r="AO308">
            <v>0.62552503846132224</v>
          </cell>
          <cell r="AP308">
            <v>0.57881018916595006</v>
          </cell>
          <cell r="AQ308">
            <v>0.63544857750889228</v>
          </cell>
        </row>
        <row r="309">
          <cell r="J309">
            <v>64.307200000000009</v>
          </cell>
          <cell r="K309">
            <v>3418.0653000000002</v>
          </cell>
          <cell r="L309">
            <v>0</v>
          </cell>
          <cell r="M309">
            <v>549.39150000000006</v>
          </cell>
          <cell r="N309">
            <v>3758.6823999999997</v>
          </cell>
          <cell r="O309">
            <v>0</v>
          </cell>
          <cell r="P309">
            <v>7790.4464000000007</v>
          </cell>
          <cell r="AK309">
            <v>0.83611490915241815</v>
          </cell>
          <cell r="AL309">
            <v>0.85252093374465077</v>
          </cell>
          <cell r="AM309" t="str">
            <v/>
          </cell>
          <cell r="AN309">
            <v>0.87864747696200018</v>
          </cell>
          <cell r="AO309">
            <v>0.77486317084209599</v>
          </cell>
          <cell r="AP309" t="str">
            <v/>
          </cell>
          <cell r="AQ309">
            <v>0.829764013999575</v>
          </cell>
        </row>
        <row r="310">
          <cell r="J310">
            <v>0</v>
          </cell>
          <cell r="K310">
            <v>7369.5883999999987</v>
          </cell>
          <cell r="L310">
            <v>9308.7954000000009</v>
          </cell>
          <cell r="M310">
            <v>1840.3435999999999</v>
          </cell>
          <cell r="N310">
            <v>45424.426319999999</v>
          </cell>
          <cell r="O310">
            <v>53.079500000000003</v>
          </cell>
          <cell r="P310">
            <v>63996.233220000002</v>
          </cell>
          <cell r="AK310" t="str">
            <v/>
          </cell>
          <cell r="AL310">
            <v>0.55792058058480298</v>
          </cell>
          <cell r="AM310">
            <v>0.43516802221501766</v>
          </cell>
          <cell r="AN310">
            <v>0.76500746173808076</v>
          </cell>
          <cell r="AO310">
            <v>0.51909526543101903</v>
          </cell>
          <cell r="AP310">
            <v>0.66275641813045083</v>
          </cell>
          <cell r="AQ310">
            <v>0.5296534010398648</v>
          </cell>
        </row>
        <row r="311">
          <cell r="J311">
            <v>302351.04537000001</v>
          </cell>
          <cell r="K311">
            <v>897227.35088699986</v>
          </cell>
          <cell r="L311">
            <v>21266.6561</v>
          </cell>
          <cell r="M311">
            <v>33290.268049999999</v>
          </cell>
          <cell r="N311">
            <v>191302.46197999996</v>
          </cell>
          <cell r="O311">
            <v>67571.32239999999</v>
          </cell>
          <cell r="P311">
            <v>1513009.104787</v>
          </cell>
          <cell r="AK311">
            <v>0.39204926897185316</v>
          </cell>
          <cell r="AL311">
            <v>0.61217311073180647</v>
          </cell>
          <cell r="AM311">
            <v>0.51104730534580445</v>
          </cell>
          <cell r="AN311">
            <v>0.6194268339655884</v>
          </cell>
          <cell r="AO311">
            <v>0.49533079126723389</v>
          </cell>
          <cell r="AP311">
            <v>0.50673100075082855</v>
          </cell>
          <cell r="AQ311">
            <v>0.55198774642444726</v>
          </cell>
        </row>
        <row r="322">
          <cell r="J322">
            <v>46</v>
          </cell>
          <cell r="K322">
            <v>3339.9000000000005</v>
          </cell>
          <cell r="L322">
            <v>103.1</v>
          </cell>
          <cell r="M322">
            <v>454.4</v>
          </cell>
          <cell r="N322">
            <v>1082.5</v>
          </cell>
          <cell r="O322">
            <v>226.10000000000002</v>
          </cell>
          <cell r="P322">
            <v>5252.0000000000009</v>
          </cell>
          <cell r="R322">
            <v>871.96634831648953</v>
          </cell>
          <cell r="S322">
            <v>393.57208005536916</v>
          </cell>
          <cell r="T322">
            <v>1631.2480362014308</v>
          </cell>
          <cell r="U322">
            <v>718.55766398931439</v>
          </cell>
          <cell r="V322">
            <v>395.86660408383864</v>
          </cell>
          <cell r="W322">
            <v>10.574982784111373</v>
          </cell>
          <cell r="X322">
            <v>546.15072338047628</v>
          </cell>
        </row>
        <row r="323">
          <cell r="K323">
            <v>622.6</v>
          </cell>
          <cell r="L323">
            <v>8</v>
          </cell>
          <cell r="M323">
            <v>2.5</v>
          </cell>
          <cell r="N323">
            <v>202</v>
          </cell>
          <cell r="O323">
            <v>222.9</v>
          </cell>
          <cell r="P323">
            <v>1058</v>
          </cell>
          <cell r="R323">
            <v>0</v>
          </cell>
          <cell r="S323">
            <v>566.75924855180062</v>
          </cell>
          <cell r="T323">
            <v>1631.2480362014308</v>
          </cell>
          <cell r="U323">
            <v>668.69784472001572</v>
          </cell>
          <cell r="V323">
            <v>313.30952837755729</v>
          </cell>
          <cell r="W323">
            <v>10.561405244135239</v>
          </cell>
          <cell r="X323">
            <v>163.54959919204961</v>
          </cell>
        </row>
        <row r="324">
          <cell r="K324">
            <v>513.70000000000005</v>
          </cell>
          <cell r="M324">
            <v>70.099999999999994</v>
          </cell>
          <cell r="N324">
            <v>5.4</v>
          </cell>
          <cell r="O324">
            <v>0.4</v>
          </cell>
          <cell r="P324">
            <v>589.6</v>
          </cell>
          <cell r="R324">
            <v>0</v>
          </cell>
          <cell r="S324">
            <v>688.36920907703586</v>
          </cell>
          <cell r="T324">
            <v>0</v>
          </cell>
          <cell r="U324">
            <v>1078.1531220819793</v>
          </cell>
          <cell r="V324">
            <v>477.42235207203612</v>
          </cell>
          <cell r="W324">
            <v>12.148302044296759</v>
          </cell>
          <cell r="X324">
            <v>651.82403135965171</v>
          </cell>
        </row>
        <row r="325">
          <cell r="J325">
            <v>36.9</v>
          </cell>
          <cell r="K325">
            <v>1940.9</v>
          </cell>
          <cell r="L325">
            <v>75.599999999999994</v>
          </cell>
          <cell r="M325">
            <v>217.6</v>
          </cell>
          <cell r="N325">
            <v>184</v>
          </cell>
          <cell r="O325">
            <v>1.4</v>
          </cell>
          <cell r="P325">
            <v>2456.4</v>
          </cell>
          <cell r="R325">
            <v>871.96634831648953</v>
          </cell>
          <cell r="S325">
            <v>541.41659106513964</v>
          </cell>
          <cell r="T325">
            <v>0</v>
          </cell>
          <cell r="U325">
            <v>723.63158206810078</v>
          </cell>
          <cell r="V325">
            <v>474.68773025327937</v>
          </cell>
          <cell r="W325">
            <v>9.9640358325646172</v>
          </cell>
          <cell r="X325">
            <v>817.26328816542093</v>
          </cell>
        </row>
        <row r="326">
          <cell r="J326">
            <v>9.1</v>
          </cell>
          <cell r="K326">
            <v>191.9</v>
          </cell>
          <cell r="M326">
            <v>74.099999999999994</v>
          </cell>
          <cell r="N326">
            <v>106.4</v>
          </cell>
          <cell r="O326">
            <v>0</v>
          </cell>
          <cell r="P326">
            <v>381.5</v>
          </cell>
          <cell r="R326">
            <v>0</v>
          </cell>
          <cell r="S326">
            <v>388.59224749140253</v>
          </cell>
          <cell r="T326">
            <v>0</v>
          </cell>
          <cell r="U326">
            <v>615.43934205598953</v>
          </cell>
          <cell r="V326">
            <v>271.68645342193531</v>
          </cell>
          <cell r="W326">
            <v>10.01130967089035</v>
          </cell>
          <cell r="X326">
            <v>384.28067639317499</v>
          </cell>
        </row>
        <row r="327">
          <cell r="K327">
            <v>70.8</v>
          </cell>
          <cell r="L327">
            <v>19.5</v>
          </cell>
          <cell r="M327">
            <v>90.1</v>
          </cell>
          <cell r="N327">
            <v>584.70000000000005</v>
          </cell>
          <cell r="O327">
            <v>1.4</v>
          </cell>
          <cell r="P327">
            <v>766.5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</row>
        <row r="328">
          <cell r="J328">
            <v>66.400000000000006</v>
          </cell>
          <cell r="K328">
            <v>16485.7</v>
          </cell>
          <cell r="L328">
            <v>615.70000000000005</v>
          </cell>
          <cell r="M328">
            <v>829.2</v>
          </cell>
          <cell r="N328">
            <v>3771.2999999999997</v>
          </cell>
          <cell r="O328">
            <v>1155.5999999999999</v>
          </cell>
          <cell r="P328">
            <v>22923.9</v>
          </cell>
          <cell r="R328">
            <v>418.18096891944373</v>
          </cell>
          <cell r="S328">
            <v>356.63688784316292</v>
          </cell>
          <cell r="T328">
            <v>1483.7459865517887</v>
          </cell>
          <cell r="U328">
            <v>437.08639155308026</v>
          </cell>
          <cell r="V328">
            <v>284.61157174248427</v>
          </cell>
          <cell r="W328">
            <v>7.5715879532193364</v>
          </cell>
          <cell r="X328">
            <v>357.97456382540764</v>
          </cell>
        </row>
        <row r="329">
          <cell r="J329">
            <v>0</v>
          </cell>
          <cell r="K329">
            <v>1919.1</v>
          </cell>
          <cell r="L329">
            <v>30.7</v>
          </cell>
          <cell r="M329">
            <v>8.8000000000000007</v>
          </cell>
          <cell r="N329">
            <v>539.20000000000005</v>
          </cell>
          <cell r="O329">
            <v>1145.3</v>
          </cell>
          <cell r="P329">
            <v>3643.1000000000004</v>
          </cell>
          <cell r="R329">
            <v>0</v>
          </cell>
          <cell r="S329">
            <v>328.58466205817064</v>
          </cell>
          <cell r="T329">
            <v>1170.8433044757699</v>
          </cell>
          <cell r="U329">
            <v>480.02453842792784</v>
          </cell>
          <cell r="V329">
            <v>267.95742366908519</v>
          </cell>
          <cell r="W329">
            <v>7.5659629429501871</v>
          </cell>
          <cell r="X329">
            <v>224.6287884905654</v>
          </cell>
        </row>
        <row r="330">
          <cell r="K330">
            <v>1231.0999999999999</v>
          </cell>
          <cell r="L330">
            <v>0</v>
          </cell>
          <cell r="M330">
            <v>129.1</v>
          </cell>
          <cell r="N330">
            <v>9.4</v>
          </cell>
          <cell r="O330">
            <v>1.1000000000000001</v>
          </cell>
          <cell r="P330">
            <v>1370.6999999999998</v>
          </cell>
          <cell r="R330">
            <v>0</v>
          </cell>
          <cell r="S330">
            <v>352.65148781781426</v>
          </cell>
          <cell r="T330">
            <v>0</v>
          </cell>
          <cell r="U330">
            <v>350.68246052957818</v>
          </cell>
          <cell r="V330">
            <v>319.41803425841647</v>
          </cell>
          <cell r="W330">
            <v>7.8485315674880898</v>
          </cell>
          <cell r="X330">
            <v>352.10771247814273</v>
          </cell>
        </row>
        <row r="331">
          <cell r="J331">
            <v>54.2</v>
          </cell>
          <cell r="K331">
            <v>12786.4</v>
          </cell>
          <cell r="L331">
            <v>341</v>
          </cell>
          <cell r="M331">
            <v>451.7</v>
          </cell>
          <cell r="N331">
            <v>1269.0999999999999</v>
          </cell>
          <cell r="O331">
            <v>6.4</v>
          </cell>
          <cell r="P331">
            <v>14908.800000000001</v>
          </cell>
          <cell r="R331">
            <v>412.73180226753612</v>
          </cell>
          <cell r="S331">
            <v>359.25101738756706</v>
          </cell>
          <cell r="T331">
            <v>1417.2078857786853</v>
          </cell>
          <cell r="U331">
            <v>452.38316614096271</v>
          </cell>
          <cell r="V331">
            <v>217.98842498089391</v>
          </cell>
          <cell r="W331">
            <v>8.0150644070446457</v>
          </cell>
          <cell r="X331">
            <v>365.68456362533817</v>
          </cell>
        </row>
        <row r="332">
          <cell r="J332">
            <v>12.2</v>
          </cell>
          <cell r="K332">
            <v>294.7</v>
          </cell>
          <cell r="M332">
            <v>95.5</v>
          </cell>
          <cell r="N332">
            <v>208.6</v>
          </cell>
          <cell r="O332">
            <v>0</v>
          </cell>
          <cell r="P332">
            <v>611</v>
          </cell>
          <cell r="R332">
            <v>471.69348830575558</v>
          </cell>
          <cell r="S332">
            <v>287.23611563256605</v>
          </cell>
          <cell r="T332">
            <v>0</v>
          </cell>
          <cell r="U332">
            <v>336.09395848923555</v>
          </cell>
          <cell r="V332">
            <v>207.79574365643703</v>
          </cell>
          <cell r="W332">
            <v>0</v>
          </cell>
          <cell r="X332">
            <v>257.70565056657836</v>
          </cell>
        </row>
        <row r="333">
          <cell r="K333">
            <v>254.4</v>
          </cell>
          <cell r="L333">
            <v>244</v>
          </cell>
          <cell r="M333">
            <v>144.1</v>
          </cell>
          <cell r="N333">
            <v>1745</v>
          </cell>
          <cell r="O333">
            <v>2.8</v>
          </cell>
          <cell r="P333">
            <v>2390.3000000000002</v>
          </cell>
          <cell r="R333">
            <v>0</v>
          </cell>
          <cell r="S333">
            <v>516.59586473953118</v>
          </cell>
          <cell r="T333">
            <v>1613.425917553986</v>
          </cell>
          <cell r="U333">
            <v>548.49975613881884</v>
          </cell>
          <cell r="V333">
            <v>431.96370365633976</v>
          </cell>
          <cell r="W333">
            <v>10.760170246186615</v>
          </cell>
          <cell r="X333">
            <v>653.34243750767121</v>
          </cell>
        </row>
        <row r="334">
          <cell r="R334">
            <v>870.04007545850845</v>
          </cell>
          <cell r="S334">
            <v>370.73439298967781</v>
          </cell>
          <cell r="T334">
            <v>1485.5681643530017</v>
          </cell>
          <cell r="U334">
            <v>569.18352589126073</v>
          </cell>
          <cell r="V334">
            <v>325.41049759563464</v>
          </cell>
          <cell r="W334">
            <v>8.6585083290060414</v>
          </cell>
          <cell r="X334">
            <v>446.91147037357098</v>
          </cell>
        </row>
        <row r="343">
          <cell r="J343">
            <v>379.8312676466017</v>
          </cell>
          <cell r="K343">
            <v>233.75295992953019</v>
          </cell>
          <cell r="L343">
            <v>705.69307565612485</v>
          </cell>
          <cell r="M343">
            <v>244.48926517679109</v>
          </cell>
          <cell r="N343">
            <v>137.18225860958441</v>
          </cell>
          <cell r="O343">
            <v>0.301125599774835</v>
          </cell>
          <cell r="P343">
            <v>215.27123130613978</v>
          </cell>
        </row>
        <row r="348">
          <cell r="J348">
            <v>387.71781754606212</v>
          </cell>
          <cell r="K348">
            <v>318.6409401680545</v>
          </cell>
          <cell r="L348">
            <v>1229.5046385993339</v>
          </cell>
          <cell r="M348">
            <v>300.48983395814332</v>
          </cell>
          <cell r="N348">
            <v>212.70311224411876</v>
          </cell>
          <cell r="O348">
            <v>5.1758022982555083</v>
          </cell>
          <cell r="P348">
            <v>307.06350442675597</v>
          </cell>
        </row>
        <row r="349">
          <cell r="J349" t="str">
            <v/>
          </cell>
          <cell r="K349">
            <v>286.42583351653025</v>
          </cell>
          <cell r="L349">
            <v>981.64343873571647</v>
          </cell>
          <cell r="M349">
            <v>375.90917438723147</v>
          </cell>
          <cell r="N349">
            <v>192.78434278438459</v>
          </cell>
          <cell r="O349">
            <v>5.1840278663581847</v>
          </cell>
          <cell r="P349">
            <v>220.5994361073615</v>
          </cell>
        </row>
        <row r="350">
          <cell r="J350" t="str">
            <v/>
          </cell>
          <cell r="K350">
            <v>285.03388999046877</v>
          </cell>
          <cell r="L350" t="str">
            <v/>
          </cell>
          <cell r="M350">
            <v>280.97507884810648</v>
          </cell>
          <cell r="N350">
            <v>171.63296695258822</v>
          </cell>
          <cell r="O350">
            <v>3.7904487471226176</v>
          </cell>
          <cell r="P350">
            <v>272.81513202458609</v>
          </cell>
        </row>
        <row r="351">
          <cell r="J351">
            <v>387.28484890747444</v>
          </cell>
          <cell r="K351">
            <v>329.19712658793486</v>
          </cell>
          <cell r="L351">
            <v>1133.6029340442626</v>
          </cell>
          <cell r="M351">
            <v>316.97953491163747</v>
          </cell>
          <cell r="N351">
            <v>199.25911472309946</v>
          </cell>
          <cell r="O351">
            <v>5.0997319791172737</v>
          </cell>
          <cell r="P351">
            <v>326.68476891131814</v>
          </cell>
        </row>
        <row r="352">
          <cell r="J352">
            <v>389.74281354392508</v>
          </cell>
          <cell r="K352">
            <v>246.38472817826215</v>
          </cell>
          <cell r="L352" t="str">
            <v/>
          </cell>
          <cell r="M352">
            <v>255.19966335664452</v>
          </cell>
          <cell r="N352">
            <v>161.31319307292904</v>
          </cell>
          <cell r="O352" t="str">
            <v/>
          </cell>
          <cell r="P352">
            <v>225.77432123348913</v>
          </cell>
        </row>
        <row r="353">
          <cell r="J353" t="str">
            <v/>
          </cell>
          <cell r="K353">
            <v>375.50819596779854</v>
          </cell>
          <cell r="L353">
            <v>1446.7219794951332</v>
          </cell>
          <cell r="M353">
            <v>300.02417803466687</v>
          </cell>
          <cell r="N353">
            <v>241.68475715504994</v>
          </cell>
          <cell r="O353">
            <v>2.8696056584340148</v>
          </cell>
          <cell r="P353">
            <v>388.11851671428946</v>
          </cell>
        </row>
        <row r="367">
          <cell r="AK367">
            <v>0.38154185302159954</v>
          </cell>
          <cell r="AL367">
            <v>0.52767694076486116</v>
          </cell>
          <cell r="AM367">
            <v>0.40336134453781514</v>
          </cell>
          <cell r="AN367">
            <v>0.3490246641844173</v>
          </cell>
          <cell r="AO367">
            <v>0.31640108174984594</v>
          </cell>
          <cell r="AP367">
            <v>0.36513987228126421</v>
          </cell>
          <cell r="AQ367">
            <v>0.42972653996244708</v>
          </cell>
        </row>
        <row r="368">
          <cell r="AK368" t="str">
            <v/>
          </cell>
          <cell r="AL368">
            <v>0.3624647603705195</v>
          </cell>
          <cell r="AM368">
            <v>0.40336134453781514</v>
          </cell>
          <cell r="AN368">
            <v>0.37340524841821388</v>
          </cell>
          <cell r="AO368">
            <v>0.40331615505265522</v>
          </cell>
          <cell r="AP368">
            <v>0.36563071297989036</v>
          </cell>
          <cell r="AQ368">
            <v>0.3753085525040285</v>
          </cell>
        </row>
        <row r="369">
          <cell r="AK369" t="str">
            <v/>
          </cell>
          <cell r="AL369">
            <v>0.31457532331352672</v>
          </cell>
          <cell r="AM369" t="str">
            <v/>
          </cell>
          <cell r="AN369">
            <v>0.23774930656452253</v>
          </cell>
          <cell r="AO369">
            <v>0.2665679378008145</v>
          </cell>
          <cell r="AP369">
            <v>0.31676198856137261</v>
          </cell>
          <cell r="AQ369">
            <v>0.31158482190251491</v>
          </cell>
        </row>
        <row r="370">
          <cell r="AK370">
            <v>0.38154185302159954</v>
          </cell>
          <cell r="AL370">
            <v>0.37771482530689326</v>
          </cell>
          <cell r="AM370" t="str">
            <v/>
          </cell>
          <cell r="AN370">
            <v>0.34575489819439109</v>
          </cell>
          <cell r="AO370">
            <v>0.25951557093425603</v>
          </cell>
          <cell r="AP370">
            <v>0.39867109634551501</v>
          </cell>
          <cell r="AQ370">
            <v>0.36165460088833196</v>
          </cell>
        </row>
        <row r="371">
          <cell r="AK371" t="str">
            <v/>
          </cell>
          <cell r="AL371">
            <v>0.53369229081485925</v>
          </cell>
          <cell r="AM371" t="str">
            <v/>
          </cell>
          <cell r="AN371">
            <v>0.44887780548628431</v>
          </cell>
          <cell r="AO371">
            <v>0.47443331576172909</v>
          </cell>
          <cell r="AP371">
            <v>0.39867109634551501</v>
          </cell>
          <cell r="AQ371">
            <v>0.53053424848013619</v>
          </cell>
        </row>
        <row r="372">
          <cell r="AK372" t="str">
            <v/>
          </cell>
          <cell r="AL372" t="str">
            <v/>
          </cell>
          <cell r="AM372" t="str">
            <v/>
          </cell>
          <cell r="AN372" t="str">
            <v/>
          </cell>
          <cell r="AO372" t="str">
            <v/>
          </cell>
          <cell r="AP372" t="str">
            <v/>
          </cell>
          <cell r="AQ372" t="str">
            <v/>
          </cell>
        </row>
        <row r="373">
          <cell r="AK373">
            <v>0.80957381929844741</v>
          </cell>
          <cell r="AL373">
            <v>0.58832531075882899</v>
          </cell>
          <cell r="AM373">
            <v>0.42062998820750619</v>
          </cell>
          <cell r="AN373">
            <v>0.576621414215298</v>
          </cell>
          <cell r="AO373">
            <v>0.44983746368544653</v>
          </cell>
          <cell r="AP373">
            <v>0.51133952442076369</v>
          </cell>
          <cell r="AQ373">
            <v>0.55607243051807154</v>
          </cell>
        </row>
        <row r="374">
          <cell r="AK374" t="str">
            <v/>
          </cell>
          <cell r="AL374">
            <v>0.64400715563506261</v>
          </cell>
          <cell r="AM374">
            <v>0.46463603510583373</v>
          </cell>
          <cell r="AN374">
            <v>0.53317535545023698</v>
          </cell>
          <cell r="AO374">
            <v>0.47600158667195558</v>
          </cell>
          <cell r="AP374">
            <v>0.51179982940005686</v>
          </cell>
          <cell r="AQ374">
            <v>0.56886385315689703</v>
          </cell>
        </row>
        <row r="375">
          <cell r="AK375" t="str">
            <v/>
          </cell>
          <cell r="AL375">
            <v>0.59494298463063955</v>
          </cell>
          <cell r="AM375">
            <v>0.73876462138313148</v>
          </cell>
          <cell r="AN375">
            <v>0.71756029499701024</v>
          </cell>
          <cell r="AO375">
            <v>0.41171088746569079</v>
          </cell>
          <cell r="AP375">
            <v>0.42933810375670844</v>
          </cell>
          <cell r="AQ375">
            <v>0.6026639988379755</v>
          </cell>
        </row>
        <row r="376">
          <cell r="AK376">
            <v>0.81892629663330307</v>
          </cell>
          <cell r="AL376">
            <v>0.58302994182656798</v>
          </cell>
          <cell r="AM376">
            <v>0.44096031357177862</v>
          </cell>
          <cell r="AN376">
            <v>0.55393137405754733</v>
          </cell>
          <cell r="AO376">
            <v>0.58092625463934155</v>
          </cell>
          <cell r="AP376">
            <v>0.46966731898238745</v>
          </cell>
          <cell r="AQ376">
            <v>0.57912812448925544</v>
          </cell>
        </row>
        <row r="377">
          <cell r="AK377">
            <v>0.71656050955414019</v>
          </cell>
          <cell r="AL377">
            <v>0.72786089769510709</v>
          </cell>
          <cell r="AM377" t="str">
            <v/>
          </cell>
          <cell r="AN377">
            <v>0.69431051108968178</v>
          </cell>
          <cell r="AO377">
            <v>0.61707233459033262</v>
          </cell>
          <cell r="AP377">
            <v>0.72318200080353556</v>
          </cell>
          <cell r="AQ377">
            <v>0.67346883069327435</v>
          </cell>
        </row>
        <row r="378">
          <cell r="AK378" t="str">
            <v/>
          </cell>
          <cell r="AL378">
            <v>0.41303350160624142</v>
          </cell>
          <cell r="AM378">
            <v>0.39686914342409885</v>
          </cell>
          <cell r="AN378">
            <v>0.47151277013752463</v>
          </cell>
          <cell r="AO378">
            <v>0.28753993610223638</v>
          </cell>
          <cell r="AP378">
            <v>0.35070628348757915</v>
          </cell>
          <cell r="AQ378">
            <v>0.32285792293946475</v>
          </cell>
        </row>
        <row r="379">
          <cell r="AK379">
            <v>0.38232810513275212</v>
          </cell>
          <cell r="AL379">
            <v>0.56515959015870942</v>
          </cell>
          <cell r="AM379">
            <v>0.42040690699429761</v>
          </cell>
          <cell r="AN379">
            <v>0.44285310628389596</v>
          </cell>
          <cell r="AO379">
            <v>0.3890529129771787</v>
          </cell>
          <cell r="AP379">
            <v>0.44424507186248469</v>
          </cell>
          <cell r="AQ379">
            <v>0.48844484989063858</v>
          </cell>
        </row>
        <row r="384">
          <cell r="J384">
            <v>334666.08967999998</v>
          </cell>
          <cell r="K384">
            <v>306929.614482</v>
          </cell>
          <cell r="L384">
            <v>313.26750000000004</v>
          </cell>
          <cell r="M384">
            <v>19717.116600000001</v>
          </cell>
          <cell r="N384">
            <v>91187.551700000011</v>
          </cell>
          <cell r="O384">
            <v>31039.831199999997</v>
          </cell>
          <cell r="P384">
            <v>783853.47116199986</v>
          </cell>
        </row>
        <row r="385">
          <cell r="J385">
            <v>0</v>
          </cell>
          <cell r="K385">
            <v>2409.5032000000001</v>
          </cell>
          <cell r="L385">
            <v>313.26750000000004</v>
          </cell>
          <cell r="M385">
            <v>2498.9472000000001</v>
          </cell>
          <cell r="N385">
            <v>11477.9434</v>
          </cell>
          <cell r="O385">
            <v>30435.955199999997</v>
          </cell>
          <cell r="P385">
            <v>47135.616499999996</v>
          </cell>
        </row>
        <row r="386">
          <cell r="J386">
            <v>0</v>
          </cell>
          <cell r="K386">
            <v>4164.4715999999999</v>
          </cell>
          <cell r="L386">
            <v>0</v>
          </cell>
          <cell r="M386">
            <v>71.167400000000001</v>
          </cell>
          <cell r="N386">
            <v>209.32750000000001</v>
          </cell>
          <cell r="O386">
            <v>429.59699999999998</v>
          </cell>
          <cell r="P386">
            <v>4874.5635000000002</v>
          </cell>
        </row>
        <row r="387">
          <cell r="J387">
            <v>334666.08967999998</v>
          </cell>
          <cell r="K387">
            <v>3341.5686000000005</v>
          </cell>
          <cell r="L387">
            <v>0</v>
          </cell>
          <cell r="M387">
            <v>17117.328000000001</v>
          </cell>
          <cell r="N387">
            <v>63051.0144</v>
          </cell>
          <cell r="O387">
            <v>77.657999999999987</v>
          </cell>
          <cell r="P387">
            <v>418253.65867999993</v>
          </cell>
        </row>
        <row r="388">
          <cell r="J388">
            <v>0</v>
          </cell>
          <cell r="K388">
            <v>297014.07108199998</v>
          </cell>
          <cell r="L388">
            <v>0</v>
          </cell>
          <cell r="M388">
            <v>29.673999999999999</v>
          </cell>
          <cell r="N388">
            <v>16449.2664</v>
          </cell>
          <cell r="O388">
            <v>96.620999999999981</v>
          </cell>
          <cell r="P388">
            <v>313589.63248199999</v>
          </cell>
        </row>
        <row r="389"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</row>
        <row r="390">
          <cell r="J390">
            <v>615.87959999999998</v>
          </cell>
          <cell r="K390">
            <v>496618.91925600002</v>
          </cell>
          <cell r="L390">
            <v>23936.667099999999</v>
          </cell>
          <cell r="M390">
            <v>13830.0795</v>
          </cell>
          <cell r="N390">
            <v>108990.56650000002</v>
          </cell>
          <cell r="O390">
            <v>36596.349599999994</v>
          </cell>
          <cell r="P390">
            <v>680588.46155600005</v>
          </cell>
          <cell r="AK390">
            <v>0.87302996027330704</v>
          </cell>
          <cell r="AL390">
            <v>0.66083188389927594</v>
          </cell>
          <cell r="AM390">
            <v>0.51675267523434143</v>
          </cell>
          <cell r="AN390">
            <v>0.77481900816686866</v>
          </cell>
          <cell r="AO390">
            <v>0.58877864554212644</v>
          </cell>
          <cell r="AP390">
            <v>0.58049400495077441</v>
          </cell>
          <cell r="AQ390">
            <v>0.64466742449574543</v>
          </cell>
        </row>
        <row r="391">
          <cell r="J391">
            <v>0</v>
          </cell>
          <cell r="K391">
            <v>45452.29</v>
          </cell>
          <cell r="L391">
            <v>1004.9155999999999</v>
          </cell>
          <cell r="M391">
            <v>195.13279999999997</v>
          </cell>
          <cell r="N391">
            <v>13254.913799999998</v>
          </cell>
          <cell r="O391">
            <v>36324.982799999998</v>
          </cell>
          <cell r="P391">
            <v>96232.235000000001</v>
          </cell>
          <cell r="AK391" t="str">
            <v/>
          </cell>
          <cell r="AL391">
            <v>0.73746314815561276</v>
          </cell>
          <cell r="AM391">
            <v>0.56810736092819736</v>
          </cell>
          <cell r="AN391">
            <v>0.63827386070507308</v>
          </cell>
          <cell r="AO391">
            <v>0.66622327711449958</v>
          </cell>
          <cell r="AP391">
            <v>0.58040115688267013</v>
          </cell>
          <cell r="AQ391">
            <v>0.67365580131595615</v>
          </cell>
        </row>
        <row r="392">
          <cell r="J392">
            <v>0</v>
          </cell>
          <cell r="K392">
            <v>26968.096800000003</v>
          </cell>
          <cell r="L392">
            <v>0.48730000000000007</v>
          </cell>
          <cell r="M392">
            <v>2052.4547000000002</v>
          </cell>
          <cell r="N392">
            <v>113.672</v>
          </cell>
          <cell r="O392">
            <v>34.378499999999995</v>
          </cell>
          <cell r="P392">
            <v>29169.0893</v>
          </cell>
          <cell r="AK392" t="str">
            <v/>
          </cell>
          <cell r="AL392">
            <v>0.73818018568805077</v>
          </cell>
          <cell r="AM392" t="str">
            <v/>
          </cell>
          <cell r="AN392">
            <v>0.82452386343531836</v>
          </cell>
          <cell r="AO392">
            <v>0.7216827800264245</v>
          </cell>
          <cell r="AP392">
            <v>0.57887426417091081</v>
          </cell>
          <cell r="AQ392">
            <v>0.74548154801674538</v>
          </cell>
        </row>
        <row r="393">
          <cell r="J393">
            <v>559.61079999999993</v>
          </cell>
          <cell r="K393">
            <v>414629.54585599998</v>
          </cell>
          <cell r="L393">
            <v>11351.2256</v>
          </cell>
          <cell r="M393">
            <v>9797.2425000000003</v>
          </cell>
          <cell r="N393">
            <v>47436.175900000002</v>
          </cell>
          <cell r="O393">
            <v>201.58950000000002</v>
          </cell>
          <cell r="P393">
            <v>483975.39015600004</v>
          </cell>
          <cell r="AK393">
            <v>0.88017970293683512</v>
          </cell>
          <cell r="AL393">
            <v>0.63825801662794479</v>
          </cell>
          <cell r="AM393">
            <v>0.56511401797555383</v>
          </cell>
          <cell r="AN393">
            <v>0.73885352715285879</v>
          </cell>
          <cell r="AO393">
            <v>0.61762590449610733</v>
          </cell>
          <cell r="AP393">
            <v>0.56530046813795742</v>
          </cell>
          <cell r="AQ393">
            <v>0.63880654488871969</v>
          </cell>
        </row>
        <row r="394">
          <cell r="J394">
            <v>56.268799999999999</v>
          </cell>
          <cell r="K394">
            <v>3696.1457999999998</v>
          </cell>
          <cell r="L394">
            <v>0</v>
          </cell>
          <cell r="M394">
            <v>579.68299999999999</v>
          </cell>
          <cell r="N394">
            <v>3822.4367999999999</v>
          </cell>
          <cell r="O394">
            <v>0.49780000000000002</v>
          </cell>
          <cell r="P394">
            <v>8155.0321999999987</v>
          </cell>
          <cell r="AK394">
            <v>0.83613459011340241</v>
          </cell>
          <cell r="AL394">
            <v>0.85203644557407443</v>
          </cell>
          <cell r="AM394" t="str">
            <v/>
          </cell>
          <cell r="AN394">
            <v>0.87345500130614218</v>
          </cell>
          <cell r="AO394">
            <v>0.77450887084599573</v>
          </cell>
          <cell r="AP394">
            <v>0.6859845227858985</v>
          </cell>
          <cell r="AQ394">
            <v>0.83073109585372651</v>
          </cell>
        </row>
        <row r="395">
          <cell r="J395">
            <v>0</v>
          </cell>
          <cell r="K395">
            <v>5872.840799999999</v>
          </cell>
          <cell r="L395">
            <v>11580.038599999998</v>
          </cell>
          <cell r="M395">
            <v>1205.5664999999999</v>
          </cell>
          <cell r="N395">
            <v>44363.368000000002</v>
          </cell>
          <cell r="O395">
            <v>34.901000000000003</v>
          </cell>
          <cell r="P395">
            <v>63056.714899999999</v>
          </cell>
          <cell r="AK395" t="str">
            <v/>
          </cell>
          <cell r="AL395">
            <v>0.5859611229388304</v>
          </cell>
          <cell r="AM395">
            <v>0.45388855975786496</v>
          </cell>
          <cell r="AN395">
            <v>0.79190312410432795</v>
          </cell>
          <cell r="AO395">
            <v>0.51875220551346746</v>
          </cell>
          <cell r="AP395">
            <v>0.68018283024845005</v>
          </cell>
          <cell r="AQ395">
            <v>0.52962680280302576</v>
          </cell>
        </row>
        <row r="396">
          <cell r="J396">
            <v>335281.96927999996</v>
          </cell>
          <cell r="K396">
            <v>803548.53373800009</v>
          </cell>
          <cell r="L396">
            <v>24249.934600000001</v>
          </cell>
          <cell r="M396">
            <v>33547.196100000001</v>
          </cell>
          <cell r="N396">
            <v>200178.11820000003</v>
          </cell>
          <cell r="O396">
            <v>67636.180799999987</v>
          </cell>
          <cell r="P396">
            <v>1464441.9327179999</v>
          </cell>
          <cell r="AK396">
            <v>0.38552442140619009</v>
          </cell>
          <cell r="AL396">
            <v>0.61820995445408622</v>
          </cell>
          <cell r="AM396">
            <v>0.51557868203741675</v>
          </cell>
          <cell r="AN396">
            <v>0.62348600559074885</v>
          </cell>
          <cell r="AO396">
            <v>0.49034101547085313</v>
          </cell>
          <cell r="AP396">
            <v>0.49423784620954292</v>
          </cell>
          <cell r="AQ396">
            <v>0.54624484187613487</v>
          </cell>
        </row>
        <row r="407">
          <cell r="J407">
            <v>45.1</v>
          </cell>
          <cell r="K407">
            <v>3311.7</v>
          </cell>
          <cell r="L407">
            <v>129.1</v>
          </cell>
          <cell r="M407">
            <v>471.3</v>
          </cell>
          <cell r="N407">
            <v>1094.9000000000001</v>
          </cell>
          <cell r="O407">
            <v>197.16000000000003</v>
          </cell>
          <cell r="P407">
            <v>5249.26</v>
          </cell>
          <cell r="R407">
            <v>897.27411396779337</v>
          </cell>
          <cell r="S407">
            <v>396.6407387171663</v>
          </cell>
          <cell r="T407">
            <v>1694.0540228093639</v>
          </cell>
          <cell r="U407">
            <v>717.63052512703268</v>
          </cell>
          <cell r="V407">
            <v>412.37567770585753</v>
          </cell>
          <cell r="W407">
            <v>10.645900273377507</v>
          </cell>
          <cell r="X407">
            <v>581.82368855408254</v>
          </cell>
        </row>
        <row r="408">
          <cell r="K408">
            <v>573.5</v>
          </cell>
          <cell r="L408">
            <v>6.8</v>
          </cell>
          <cell r="M408">
            <v>1.6</v>
          </cell>
          <cell r="N408">
            <v>205.2</v>
          </cell>
          <cell r="O408">
            <v>194.4</v>
          </cell>
          <cell r="P408">
            <v>981.49999999999989</v>
          </cell>
          <cell r="R408">
            <v>0</v>
          </cell>
          <cell r="S408">
            <v>577.43040006162187</v>
          </cell>
          <cell r="T408">
            <v>1694.0540228093639</v>
          </cell>
          <cell r="U408">
            <v>670.77459168549865</v>
          </cell>
          <cell r="V408">
            <v>323.50826734531563</v>
          </cell>
          <cell r="W408">
            <v>10.631608691893277</v>
          </cell>
          <cell r="X408">
            <v>167.33300675379755</v>
          </cell>
        </row>
        <row r="409">
          <cell r="K409">
            <v>519.79999999999995</v>
          </cell>
          <cell r="M409">
            <v>62.2</v>
          </cell>
          <cell r="N409">
            <v>4.8</v>
          </cell>
          <cell r="O409">
            <v>0.4</v>
          </cell>
          <cell r="P409">
            <v>587.19999999999993</v>
          </cell>
          <cell r="R409">
            <v>0</v>
          </cell>
          <cell r="S409">
            <v>665.33563212899719</v>
          </cell>
          <cell r="T409">
            <v>0</v>
          </cell>
          <cell r="U409">
            <v>1053.507817373905</v>
          </cell>
          <cell r="V409">
            <v>489.46663124562934</v>
          </cell>
          <cell r="W409">
            <v>12.271809139078519</v>
          </cell>
          <cell r="X409">
            <v>604.68767585485625</v>
          </cell>
        </row>
        <row r="410">
          <cell r="J410">
            <v>37.200000000000003</v>
          </cell>
          <cell r="K410">
            <v>1936.9</v>
          </cell>
          <cell r="L410">
            <v>90.5</v>
          </cell>
          <cell r="M410">
            <v>241.8</v>
          </cell>
          <cell r="N410">
            <v>187.9</v>
          </cell>
          <cell r="O410">
            <v>1.3</v>
          </cell>
          <cell r="P410">
            <v>2495.6000000000008</v>
          </cell>
          <cell r="R410">
            <v>897.27411396779337</v>
          </cell>
          <cell r="S410">
            <v>554.11690928184839</v>
          </cell>
          <cell r="T410">
            <v>0</v>
          </cell>
          <cell r="U410">
            <v>724.41707796176877</v>
          </cell>
          <cell r="V410">
            <v>502.76794584519587</v>
          </cell>
          <cell r="W410">
            <v>9.7505003542348447</v>
          </cell>
          <cell r="X410">
            <v>844.79063034224862</v>
          </cell>
        </row>
        <row r="411">
          <cell r="J411">
            <v>7.9</v>
          </cell>
          <cell r="K411">
            <v>212.4</v>
          </cell>
          <cell r="M411">
            <v>89</v>
          </cell>
          <cell r="N411">
            <v>106</v>
          </cell>
          <cell r="O411">
            <v>0.06</v>
          </cell>
          <cell r="P411">
            <v>415.36</v>
          </cell>
          <cell r="R411">
            <v>0</v>
          </cell>
          <cell r="S411">
            <v>392.17012347962816</v>
          </cell>
          <cell r="T411">
            <v>0</v>
          </cell>
          <cell r="U411">
            <v>557.99317760789313</v>
          </cell>
          <cell r="V411">
            <v>275.01464627114666</v>
          </cell>
          <cell r="W411">
            <v>9.7505003542348447</v>
          </cell>
          <cell r="X411">
            <v>386.59933226400449</v>
          </cell>
        </row>
        <row r="412">
          <cell r="K412">
            <v>69.099999999999994</v>
          </cell>
          <cell r="L412">
            <v>31.8</v>
          </cell>
          <cell r="M412">
            <v>76.7</v>
          </cell>
          <cell r="N412">
            <v>591</v>
          </cell>
          <cell r="O412">
            <v>1</v>
          </cell>
          <cell r="P412">
            <v>769.6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</row>
        <row r="413">
          <cell r="J413">
            <v>65.3</v>
          </cell>
          <cell r="K413">
            <v>15571.5</v>
          </cell>
          <cell r="L413">
            <v>715.2</v>
          </cell>
          <cell r="M413">
            <v>854.1</v>
          </cell>
          <cell r="N413">
            <v>3848.5</v>
          </cell>
          <cell r="O413">
            <v>1109.5999999999999</v>
          </cell>
          <cell r="P413">
            <v>22164.199999999997</v>
          </cell>
          <cell r="R413">
            <v>422.87388740937058</v>
          </cell>
          <cell r="S413">
            <v>355.75245151195975</v>
          </cell>
          <cell r="T413">
            <v>1624.5059256759043</v>
          </cell>
          <cell r="U413">
            <v>434.37643290061573</v>
          </cell>
          <cell r="V413">
            <v>290.05167654220969</v>
          </cell>
          <cell r="W413">
            <v>7.6020774465723848</v>
          </cell>
          <cell r="X413">
            <v>365.52561245018717</v>
          </cell>
        </row>
        <row r="414">
          <cell r="K414">
            <v>1725.7</v>
          </cell>
          <cell r="L414">
            <v>31.6</v>
          </cell>
          <cell r="M414">
            <v>6.4</v>
          </cell>
          <cell r="N414">
            <v>534.20000000000005</v>
          </cell>
          <cell r="O414">
            <v>1100</v>
          </cell>
          <cell r="P414">
            <v>3397.9</v>
          </cell>
          <cell r="R414">
            <v>0</v>
          </cell>
          <cell r="S414">
            <v>324.99354977290233</v>
          </cell>
          <cell r="T414">
            <v>1470.6476827705267</v>
          </cell>
          <cell r="U414">
            <v>469.77181237013644</v>
          </cell>
          <cell r="V414">
            <v>274.10856217035871</v>
          </cell>
          <cell r="W414">
            <v>7.5952402537860344</v>
          </cell>
          <cell r="X414">
            <v>221.38494113101558</v>
          </cell>
        </row>
        <row r="415">
          <cell r="K415">
            <v>1223.3</v>
          </cell>
          <cell r="M415">
            <v>118.1</v>
          </cell>
          <cell r="N415">
            <v>8.1999999999999993</v>
          </cell>
          <cell r="O415">
            <v>1.3</v>
          </cell>
          <cell r="P415">
            <v>1350.8999999999999</v>
          </cell>
          <cell r="R415">
            <v>0</v>
          </cell>
          <cell r="S415">
            <v>351.79534341249234</v>
          </cell>
          <cell r="T415">
            <v>924.94400595518562</v>
          </cell>
          <cell r="U415">
            <v>349.05882444623444</v>
          </cell>
          <cell r="V415">
            <v>316.91197509157968</v>
          </cell>
          <cell r="W415">
            <v>9.0540360432180691</v>
          </cell>
          <cell r="X415">
            <v>351.19717458710932</v>
          </cell>
        </row>
        <row r="416">
          <cell r="J416">
            <v>54.7</v>
          </cell>
          <cell r="K416">
            <v>12081</v>
          </cell>
          <cell r="L416">
            <v>371.7</v>
          </cell>
          <cell r="M416">
            <v>502.7</v>
          </cell>
          <cell r="N416">
            <v>1369.9</v>
          </cell>
          <cell r="O416">
            <v>6.3</v>
          </cell>
          <cell r="P416">
            <v>14386.300000000001</v>
          </cell>
          <cell r="R416">
            <v>418.04449254959189</v>
          </cell>
          <cell r="S416">
            <v>358.9835728389541</v>
          </cell>
          <cell r="T416">
            <v>1549.6086321810249</v>
          </cell>
          <cell r="U416">
            <v>452.16928444809201</v>
          </cell>
          <cell r="V416">
            <v>224.60012690330731</v>
          </cell>
          <cell r="W416">
            <v>8.2765875099900441</v>
          </cell>
          <cell r="X416">
            <v>368.81642503801504</v>
          </cell>
        </row>
        <row r="417">
          <cell r="J417">
            <v>10.6</v>
          </cell>
          <cell r="K417">
            <v>324.7</v>
          </cell>
          <cell r="M417">
            <v>112.9</v>
          </cell>
          <cell r="N417">
            <v>209.6</v>
          </cell>
          <cell r="O417">
            <v>0.1</v>
          </cell>
          <cell r="P417">
            <v>657.90000000000009</v>
          </cell>
          <cell r="R417">
            <v>477.76513434239087</v>
          </cell>
          <cell r="S417">
            <v>287.55243241087203</v>
          </cell>
          <cell r="T417">
            <v>0</v>
          </cell>
          <cell r="U417">
            <v>360.74745958814538</v>
          </cell>
          <cell r="V417">
            <v>211.44378575986684</v>
          </cell>
          <cell r="W417">
            <v>5.3751927755682241</v>
          </cell>
          <cell r="X417">
            <v>261.60787505006323</v>
          </cell>
        </row>
        <row r="418">
          <cell r="K418">
            <v>216.8</v>
          </cell>
          <cell r="L418">
            <v>311.89999999999998</v>
          </cell>
          <cell r="M418">
            <v>114</v>
          </cell>
          <cell r="N418">
            <v>1726.6</v>
          </cell>
          <cell r="O418">
            <v>1.9</v>
          </cell>
          <cell r="P418">
            <v>2371.2000000000003</v>
          </cell>
          <cell r="R418">
            <v>0</v>
          </cell>
          <cell r="S418">
            <v>506.734128769341</v>
          </cell>
          <cell r="T418">
            <v>1721.7662790928557</v>
          </cell>
          <cell r="U418">
            <v>531.20672207434711</v>
          </cell>
          <cell r="V418">
            <v>453.76691767458573</v>
          </cell>
          <cell r="W418">
            <v>11.084040546646811</v>
          </cell>
          <cell r="X418">
            <v>748.21616082761523</v>
          </cell>
        </row>
        <row r="419">
          <cell r="R419">
            <v>895.42888298184539</v>
          </cell>
          <cell r="S419">
            <v>370.33463685932207</v>
          </cell>
          <cell r="T419">
            <v>1625.3679399452587</v>
          </cell>
          <cell r="U419">
            <v>565.58427498165167</v>
          </cell>
          <cell r="V419">
            <v>335.36854798234776</v>
          </cell>
          <cell r="W419">
            <v>8.7502212457709092</v>
          </cell>
          <cell r="X419">
            <v>467.38288159062319</v>
          </cell>
        </row>
        <row r="428">
          <cell r="J428">
            <v>384.08041202654817</v>
          </cell>
          <cell r="K428">
            <v>234.47701751138837</v>
          </cell>
          <cell r="L428">
            <v>747.76229753123539</v>
          </cell>
          <cell r="M428">
            <v>245.06116337065791</v>
          </cell>
          <cell r="N428">
            <v>136.99806771108723</v>
          </cell>
          <cell r="O428">
            <v>0.3201080704336815</v>
          </cell>
          <cell r="P428">
            <v>220.20919162449033</v>
          </cell>
        </row>
        <row r="433">
          <cell r="J433">
            <v>392.18416917840028</v>
          </cell>
          <cell r="K433">
            <v>316.72210681862674</v>
          </cell>
          <cell r="L433">
            <v>1318.2470942360696</v>
          </cell>
          <cell r="M433">
            <v>299.5502946228367</v>
          </cell>
          <cell r="N433">
            <v>216.09549345187597</v>
          </cell>
          <cell r="O433">
            <v>5.3731113091838205</v>
          </cell>
          <cell r="P433">
            <v>312.13990639704309</v>
          </cell>
        </row>
        <row r="434">
          <cell r="J434" t="str">
            <v/>
          </cell>
          <cell r="K434">
            <v>284.20336170809725</v>
          </cell>
          <cell r="L434">
            <v>1196.8303988490379</v>
          </cell>
          <cell r="M434">
            <v>381.75683054429038</v>
          </cell>
          <cell r="N434">
            <v>195.05446788091237</v>
          </cell>
          <cell r="O434">
            <v>5.3800236673825355</v>
          </cell>
          <cell r="P434">
            <v>220.88079497347064</v>
          </cell>
        </row>
        <row r="435">
          <cell r="J435" t="str">
            <v/>
          </cell>
          <cell r="K435">
            <v>284.26378485620427</v>
          </cell>
          <cell r="L435">
            <v>924.94400595518562</v>
          </cell>
          <cell r="M435">
            <v>282.62934800695217</v>
          </cell>
          <cell r="N435">
            <v>170.98157340599602</v>
          </cell>
          <cell r="O435">
            <v>4.4116419699327665</v>
          </cell>
          <cell r="P435">
            <v>274.82108807233891</v>
          </cell>
        </row>
        <row r="436">
          <cell r="J436">
            <v>391.80205780496476</v>
          </cell>
          <cell r="K436">
            <v>327.70836140856329</v>
          </cell>
          <cell r="L436">
            <v>1204.1380386835338</v>
          </cell>
          <cell r="M436">
            <v>317.33939169375941</v>
          </cell>
          <cell r="N436">
            <v>205.14532887833255</v>
          </cell>
          <cell r="O436">
            <v>5.3722679308922228</v>
          </cell>
          <cell r="P436">
            <v>328.46150821311244</v>
          </cell>
        </row>
        <row r="437">
          <cell r="J437">
            <v>394.25987873529436</v>
          </cell>
          <cell r="K437">
            <v>246.80432431067428</v>
          </cell>
          <cell r="L437" t="str">
            <v/>
          </cell>
          <cell r="M437">
            <v>256.3385774778497</v>
          </cell>
          <cell r="N437">
            <v>162.8335291384119</v>
          </cell>
          <cell r="O437">
            <v>0.95373613575513327</v>
          </cell>
          <cell r="P437">
            <v>230.14554758814069</v>
          </cell>
        </row>
        <row r="438">
          <cell r="J438" t="str">
            <v/>
          </cell>
          <cell r="K438">
            <v>358.64294690758334</v>
          </cell>
          <cell r="L438">
            <v>1502.9784087519492</v>
          </cell>
          <cell r="M438">
            <v>288.0952428102658</v>
          </cell>
          <cell r="N438">
            <v>244.75153189424839</v>
          </cell>
          <cell r="O438">
            <v>2.7550628554719139</v>
          </cell>
          <cell r="P438">
            <v>424.6474100015476</v>
          </cell>
        </row>
        <row r="452">
          <cell r="AK452">
            <v>0.3780272897900499</v>
          </cell>
          <cell r="AL452">
            <v>0.52606504804522303</v>
          </cell>
          <cell r="AM452">
            <v>0.402189699474919</v>
          </cell>
          <cell r="AN452">
            <v>0.35329421856504789</v>
          </cell>
          <cell r="AO452">
            <v>0.32128140197369714</v>
          </cell>
          <cell r="AP452">
            <v>0.36883600444390668</v>
          </cell>
          <cell r="AQ452">
            <v>0.41743143589913523</v>
          </cell>
        </row>
        <row r="453">
          <cell r="AK453" t="str">
            <v/>
          </cell>
          <cell r="AL453">
            <v>0.34897246994959286</v>
          </cell>
          <cell r="AM453">
            <v>0.402189699474919</v>
          </cell>
          <cell r="AN453">
            <v>0.373676562175628</v>
          </cell>
          <cell r="AO453">
            <v>0.40899795501022501</v>
          </cell>
          <cell r="AP453">
            <v>0.36949604844503747</v>
          </cell>
          <cell r="AQ453">
            <v>0.37851402728111827</v>
          </cell>
        </row>
        <row r="454">
          <cell r="AK454" t="str">
            <v/>
          </cell>
          <cell r="AL454">
            <v>0.50625791027984812</v>
          </cell>
          <cell r="AM454" t="str">
            <v/>
          </cell>
          <cell r="AN454">
            <v>0.24363833243096911</v>
          </cell>
          <cell r="AO454">
            <v>0.2554278416347382</v>
          </cell>
          <cell r="AP454">
            <v>0.31821797931583135</v>
          </cell>
          <cell r="AQ454">
            <v>0.50009633627451744</v>
          </cell>
        </row>
        <row r="455">
          <cell r="AK455">
            <v>0.3780272897900499</v>
          </cell>
          <cell r="AL455">
            <v>0.39713182570325434</v>
          </cell>
          <cell r="AM455" t="str">
            <v/>
          </cell>
          <cell r="AN455">
            <v>0.3515625</v>
          </cell>
          <cell r="AO455">
            <v>0.26214228500691761</v>
          </cell>
          <cell r="AP455">
            <v>0.39924586891427305</v>
          </cell>
          <cell r="AQ455">
            <v>0.36286429138163251</v>
          </cell>
        </row>
        <row r="456">
          <cell r="AK456" t="str">
            <v/>
          </cell>
          <cell r="AL456">
            <v>0.53317535545023698</v>
          </cell>
          <cell r="AM456" t="str">
            <v/>
          </cell>
          <cell r="AN456">
            <v>0.46445619920010328</v>
          </cell>
          <cell r="AO456">
            <v>0.47219307450157405</v>
          </cell>
          <cell r="AP456">
            <v>0.35280282242257938</v>
          </cell>
          <cell r="AQ456">
            <v>0.52881933243279222</v>
          </cell>
        </row>
        <row r="457">
          <cell r="AK457" t="str">
            <v/>
          </cell>
          <cell r="AL457">
            <v>0.38354996803750269</v>
          </cell>
          <cell r="AM457" t="str">
            <v/>
          </cell>
          <cell r="AN457" t="str">
            <v/>
          </cell>
          <cell r="AO457" t="str">
            <v/>
          </cell>
          <cell r="AP457" t="str">
            <v/>
          </cell>
          <cell r="AQ457">
            <v>0.38354996803750269</v>
          </cell>
        </row>
        <row r="458">
          <cell r="AK458">
            <v>0.80930518603014745</v>
          </cell>
          <cell r="AL458">
            <v>0.58705323415327482</v>
          </cell>
          <cell r="AM458">
            <v>0.41384962823507804</v>
          </cell>
          <cell r="AN458">
            <v>0.56115729793144919</v>
          </cell>
          <cell r="AO458">
            <v>0.45143974649752183</v>
          </cell>
          <cell r="AP458">
            <v>0.50780187791455633</v>
          </cell>
          <cell r="AQ458">
            <v>0.55369123808789333</v>
          </cell>
        </row>
        <row r="459">
          <cell r="AK459" t="str">
            <v/>
          </cell>
          <cell r="AL459">
            <v>0.64011379800853485</v>
          </cell>
          <cell r="AM459">
            <v>0.50398992020159605</v>
          </cell>
          <cell r="AN459">
            <v>0.54249547920433994</v>
          </cell>
          <cell r="AO459">
            <v>0.47694753577106519</v>
          </cell>
          <cell r="AP459">
            <v>0.50818746470920395</v>
          </cell>
          <cell r="AQ459">
            <v>0.56197881251838655</v>
          </cell>
        </row>
        <row r="460">
          <cell r="AK460" t="str">
            <v/>
          </cell>
          <cell r="AL460">
            <v>0.60160427807486627</v>
          </cell>
          <cell r="AM460">
            <v>0.76742698784907271</v>
          </cell>
          <cell r="AN460">
            <v>0.71570576540755471</v>
          </cell>
          <cell r="AO460">
            <v>0.40504050405040509</v>
          </cell>
          <cell r="AP460">
            <v>0.46397731666451864</v>
          </cell>
          <cell r="AQ460">
            <v>0.60906304751789175</v>
          </cell>
        </row>
        <row r="461">
          <cell r="AK461">
            <v>0.81892629663330296</v>
          </cell>
          <cell r="AL461">
            <v>0.58205335489086507</v>
          </cell>
          <cell r="AM461">
            <v>0.43551899346721512</v>
          </cell>
          <cell r="AN461">
            <v>0.55478502080443837</v>
          </cell>
          <cell r="AO461">
            <v>0.59553349875930528</v>
          </cell>
          <cell r="AP461">
            <v>0.46100653092585481</v>
          </cell>
          <cell r="AQ461">
            <v>0.5805850282535715</v>
          </cell>
        </row>
        <row r="462">
          <cell r="AK462">
            <v>0.71656050955414019</v>
          </cell>
          <cell r="AL462">
            <v>0.73424434019987772</v>
          </cell>
          <cell r="AM462" t="str">
            <v/>
          </cell>
          <cell r="AN462">
            <v>0.77669902912621358</v>
          </cell>
          <cell r="AO462">
            <v>0.6094464195022854</v>
          </cell>
          <cell r="AP462">
            <v>0.75821398483572033</v>
          </cell>
          <cell r="AQ462">
            <v>0.68454736247977988</v>
          </cell>
        </row>
        <row r="463">
          <cell r="AK463" t="str">
            <v/>
          </cell>
          <cell r="AL463">
            <v>0.42765502494654317</v>
          </cell>
          <cell r="AM463">
            <v>0.39045553145336226</v>
          </cell>
          <cell r="AN463">
            <v>0.41748811318566631</v>
          </cell>
          <cell r="AO463">
            <v>0.28313016122689738</v>
          </cell>
          <cell r="AP463">
            <v>0.3496843127731909</v>
          </cell>
          <cell r="AQ463">
            <v>0.32427323638830202</v>
          </cell>
        </row>
        <row r="464">
          <cell r="AK464">
            <v>0.37869528599914415</v>
          </cell>
          <cell r="AL464">
            <v>0.56454358650448455</v>
          </cell>
          <cell r="AM464">
            <v>0.4136735486173882</v>
          </cell>
          <cell r="AN464">
            <v>0.42058658269707699</v>
          </cell>
          <cell r="AO464">
            <v>0.39200327702031773</v>
          </cell>
          <cell r="AP464">
            <v>0.44309466245884321</v>
          </cell>
          <cell r="AQ464">
            <v>0.47610336345111759</v>
          </cell>
        </row>
        <row r="469">
          <cell r="J469">
            <v>410049.44401260006</v>
          </cell>
          <cell r="K469">
            <v>260917.77149999997</v>
          </cell>
          <cell r="L469">
            <v>291.80260000000004</v>
          </cell>
          <cell r="M469">
            <v>32532.9977</v>
          </cell>
          <cell r="N469">
            <v>89120.67684</v>
          </cell>
          <cell r="O469">
            <v>31418.8416</v>
          </cell>
          <cell r="P469">
            <v>824331.53425260005</v>
          </cell>
        </row>
        <row r="470">
          <cell r="J470">
            <v>0</v>
          </cell>
          <cell r="K470">
            <v>2192.15</v>
          </cell>
          <cell r="L470">
            <v>291.80260000000004</v>
          </cell>
          <cell r="M470">
            <v>2551.0832</v>
          </cell>
          <cell r="N470">
            <v>11418.834599999998</v>
          </cell>
          <cell r="O470">
            <v>30816.134700000002</v>
          </cell>
          <cell r="P470">
            <v>47270.005100000002</v>
          </cell>
        </row>
        <row r="471">
          <cell r="J471">
            <v>0</v>
          </cell>
          <cell r="K471">
            <v>24850.100599999998</v>
          </cell>
          <cell r="L471">
            <v>0</v>
          </cell>
          <cell r="M471">
            <v>84.223200000000006</v>
          </cell>
          <cell r="N471">
            <v>229.73220000000001</v>
          </cell>
          <cell r="O471">
            <v>414.05580000000003</v>
          </cell>
          <cell r="P471">
            <v>25578.111799999995</v>
          </cell>
        </row>
        <row r="472">
          <cell r="J472">
            <v>410049.44401260006</v>
          </cell>
          <cell r="K472">
            <v>5713.6694999999991</v>
          </cell>
          <cell r="L472">
            <v>0</v>
          </cell>
          <cell r="M472">
            <v>29817.856</v>
          </cell>
          <cell r="N472">
            <v>60356.535000000003</v>
          </cell>
          <cell r="O472">
            <v>78.44789999999999</v>
          </cell>
          <cell r="P472">
            <v>506015.95241260016</v>
          </cell>
        </row>
        <row r="473">
          <cell r="J473">
            <v>0</v>
          </cell>
          <cell r="K473">
            <v>228127.12319999997</v>
          </cell>
          <cell r="L473">
            <v>0</v>
          </cell>
          <cell r="M473">
            <v>79.835300000000004</v>
          </cell>
          <cell r="N473">
            <v>17115.57504</v>
          </cell>
          <cell r="O473">
            <v>110.20320000000001</v>
          </cell>
          <cell r="P473">
            <v>245432.73673999996</v>
          </cell>
        </row>
        <row r="474">
          <cell r="J474">
            <v>0</v>
          </cell>
          <cell r="K474">
            <v>34.728200000000001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34.728200000000001</v>
          </cell>
        </row>
        <row r="475">
          <cell r="J475">
            <v>636.10120000000006</v>
          </cell>
          <cell r="K475">
            <v>446019.1764</v>
          </cell>
          <cell r="L475">
            <v>19031.260300000002</v>
          </cell>
          <cell r="M475">
            <v>15573.815099999998</v>
          </cell>
          <cell r="N475">
            <v>106042.32430000001</v>
          </cell>
          <cell r="O475">
            <v>36056.581899999997</v>
          </cell>
          <cell r="P475">
            <v>623359.25919999997</v>
          </cell>
          <cell r="AK475">
            <v>0.87022302802991691</v>
          </cell>
          <cell r="AL475">
            <v>0.66454014045573939</v>
          </cell>
          <cell r="AM475">
            <v>0.51000695559065667</v>
          </cell>
          <cell r="AN475">
            <v>0.7679803578525175</v>
          </cell>
          <cell r="AO475">
            <v>0.57770756998468664</v>
          </cell>
          <cell r="AP475">
            <v>0.58657713559255098</v>
          </cell>
          <cell r="AQ475">
            <v>0.64587672921807615</v>
          </cell>
        </row>
        <row r="476">
          <cell r="J476">
            <v>0</v>
          </cell>
          <cell r="K476">
            <v>40808.868799999997</v>
          </cell>
          <cell r="L476">
            <v>979.30529999999987</v>
          </cell>
          <cell r="M476">
            <v>213.01560000000001</v>
          </cell>
          <cell r="N476">
            <v>14141.178</v>
          </cell>
          <cell r="O476">
            <v>35790.493199999997</v>
          </cell>
          <cell r="P476">
            <v>91932.8609</v>
          </cell>
          <cell r="AK476" t="str">
            <v/>
          </cell>
          <cell r="AL476">
            <v>0.73826951649430161</v>
          </cell>
          <cell r="AM476">
            <v>0.60285413141763522</v>
          </cell>
          <cell r="AN476">
            <v>0.63819545075696293</v>
          </cell>
          <cell r="AO476">
            <v>0.62390110583494207</v>
          </cell>
          <cell r="AP476">
            <v>0.58648405111583601</v>
          </cell>
          <cell r="AQ476">
            <v>0.66697951685581713</v>
          </cell>
        </row>
        <row r="477">
          <cell r="J477">
            <v>0</v>
          </cell>
          <cell r="K477">
            <v>25396.096000000001</v>
          </cell>
          <cell r="L477">
            <v>0.93820000000000003</v>
          </cell>
          <cell r="M477">
            <v>2035.1380000000001</v>
          </cell>
          <cell r="N477">
            <v>112.87759999999999</v>
          </cell>
          <cell r="O477">
            <v>32.587800000000001</v>
          </cell>
          <cell r="P477">
            <v>27577.637600000002</v>
          </cell>
          <cell r="AK477" t="str">
            <v/>
          </cell>
          <cell r="AL477">
            <v>0.74434388198092727</v>
          </cell>
          <cell r="AM477" t="str">
            <v/>
          </cell>
          <cell r="AN477">
            <v>0.82429103085400302</v>
          </cell>
          <cell r="AO477">
            <v>0.72847099286834249</v>
          </cell>
          <cell r="AP477">
            <v>0.68652499692912416</v>
          </cell>
          <cell r="AQ477">
            <v>0.75138255345615113</v>
          </cell>
        </row>
        <row r="478">
          <cell r="J478">
            <v>576.31560000000002</v>
          </cell>
          <cell r="K478">
            <v>368172.02099999995</v>
          </cell>
          <cell r="L478">
            <v>7404.6827999999996</v>
          </cell>
          <cell r="M478">
            <v>9511.5761999999995</v>
          </cell>
          <cell r="N478">
            <v>44601.823499999999</v>
          </cell>
          <cell r="O478">
            <v>210.06209999999999</v>
          </cell>
          <cell r="P478">
            <v>430476.48119999992</v>
          </cell>
          <cell r="AK478">
            <v>0.87956772946921213</v>
          </cell>
          <cell r="AL478">
            <v>0.64212144142614647</v>
          </cell>
          <cell r="AM478">
            <v>0.5206694480905677</v>
          </cell>
          <cell r="AN478">
            <v>0.73150972228179056</v>
          </cell>
          <cell r="AO478">
            <v>0.63085883763751915</v>
          </cell>
          <cell r="AP478">
            <v>0.56452869733447963</v>
          </cell>
          <cell r="AQ478">
            <v>0.64306705553669807</v>
          </cell>
        </row>
        <row r="479">
          <cell r="J479">
            <v>59.785600000000002</v>
          </cell>
          <cell r="K479">
            <v>3789.0383999999995</v>
          </cell>
          <cell r="L479">
            <v>0</v>
          </cell>
          <cell r="M479">
            <v>829.66499999999996</v>
          </cell>
          <cell r="N479">
            <v>3553.6512000000002</v>
          </cell>
          <cell r="O479">
            <v>2.8488000000000002</v>
          </cell>
          <cell r="P479">
            <v>8234.9889999999996</v>
          </cell>
          <cell r="AK479">
            <v>0.82836494389687543</v>
          </cell>
          <cell r="AL479">
            <v>0.8471956737928017</v>
          </cell>
          <cell r="AM479" t="str">
            <v/>
          </cell>
          <cell r="AN479">
            <v>0.88924693616991879</v>
          </cell>
          <cell r="AO479">
            <v>0.76985627026969161</v>
          </cell>
          <cell r="AP479">
            <v>0.83863571223846378</v>
          </cell>
          <cell r="AQ479">
            <v>0.83478602236006916</v>
          </cell>
        </row>
        <row r="480">
          <cell r="J480">
            <v>0</v>
          </cell>
          <cell r="K480">
            <v>7853.1521999999995</v>
          </cell>
          <cell r="L480">
            <v>10646.334000000001</v>
          </cell>
          <cell r="M480">
            <v>2984.4202999999998</v>
          </cell>
          <cell r="N480">
            <v>43632.794000000002</v>
          </cell>
          <cell r="O480">
            <v>20.59</v>
          </cell>
          <cell r="P480">
            <v>65137.290499999996</v>
          </cell>
          <cell r="AK480" t="str">
            <v/>
          </cell>
          <cell r="AL480">
            <v>0.58995780338929105</v>
          </cell>
          <cell r="AM480">
            <v>0.49368358990237465</v>
          </cell>
          <cell r="AN480">
            <v>0.72233124443599084</v>
          </cell>
          <cell r="AO480">
            <v>0.49753929313502948</v>
          </cell>
          <cell r="AP480">
            <v>0.61088095051981539</v>
          </cell>
          <cell r="AQ480">
            <v>0.52495595405827522</v>
          </cell>
        </row>
        <row r="481">
          <cell r="J481">
            <v>410685.54521260003</v>
          </cell>
          <cell r="K481">
            <v>706936.94790000003</v>
          </cell>
          <cell r="L481">
            <v>19323.062900000001</v>
          </cell>
          <cell r="M481">
            <v>48106.8128</v>
          </cell>
          <cell r="N481">
            <v>195163.00114000001</v>
          </cell>
          <cell r="O481">
            <v>67475.423500000004</v>
          </cell>
          <cell r="P481">
            <v>1447690.7934526</v>
          </cell>
          <cell r="AK481">
            <v>0.38133682720839795</v>
          </cell>
          <cell r="AL481">
            <v>0.62246607781796737</v>
          </cell>
          <cell r="AM481">
            <v>0.50869615594360573</v>
          </cell>
          <cell r="AN481">
            <v>0.57944885656011991</v>
          </cell>
          <cell r="AO481">
            <v>0.48429860872041863</v>
          </cell>
          <cell r="AP481">
            <v>0.49808494149998339</v>
          </cell>
          <cell r="AQ481">
            <v>0.53438762496282788</v>
          </cell>
        </row>
        <row r="492">
          <cell r="J492">
            <v>45.4</v>
          </cell>
          <cell r="K492">
            <v>3234.9</v>
          </cell>
          <cell r="L492">
            <v>100.7</v>
          </cell>
          <cell r="M492">
            <v>507.1</v>
          </cell>
          <cell r="N492">
            <v>1002.7</v>
          </cell>
          <cell r="O492">
            <v>205.6</v>
          </cell>
          <cell r="P492">
            <v>5096.4000000000005</v>
          </cell>
          <cell r="R492">
            <v>901.36377084811363</v>
          </cell>
          <cell r="S492">
            <v>394.39769681921894</v>
          </cell>
          <cell r="T492">
            <v>1653.9179855247207</v>
          </cell>
          <cell r="U492">
            <v>734.51745253185095</v>
          </cell>
          <cell r="V492">
            <v>398.7078392890636</v>
          </cell>
          <cell r="W492">
            <v>10.221311062165613</v>
          </cell>
          <cell r="X492">
            <v>621.98502382007848</v>
          </cell>
        </row>
        <row r="493">
          <cell r="K493">
            <v>543.79999999999995</v>
          </cell>
          <cell r="L493">
            <v>6.9</v>
          </cell>
          <cell r="M493">
            <v>1.9</v>
          </cell>
          <cell r="N493">
            <v>173.1</v>
          </cell>
          <cell r="O493">
            <v>203</v>
          </cell>
          <cell r="P493">
            <v>928.69999999999993</v>
          </cell>
          <cell r="R493">
            <v>0</v>
          </cell>
          <cell r="S493">
            <v>594.54215215342583</v>
          </cell>
          <cell r="T493">
            <v>1653.9179855247207</v>
          </cell>
          <cell r="U493">
            <v>694.45289237237364</v>
          </cell>
          <cell r="V493">
            <v>313.19817621457645</v>
          </cell>
          <cell r="W493">
            <v>10.203052368794829</v>
          </cell>
          <cell r="X493">
            <v>161.51230114109265</v>
          </cell>
        </row>
        <row r="494">
          <cell r="K494">
            <v>511.1</v>
          </cell>
          <cell r="M494">
            <v>61.9</v>
          </cell>
          <cell r="N494">
            <v>5.0999999999999996</v>
          </cell>
          <cell r="O494">
            <v>0.6</v>
          </cell>
          <cell r="P494">
            <v>578.70000000000005</v>
          </cell>
          <cell r="R494">
            <v>0</v>
          </cell>
          <cell r="S494">
            <v>409.82834858113716</v>
          </cell>
          <cell r="T494">
            <v>0</v>
          </cell>
          <cell r="U494">
            <v>1065.1064913529367</v>
          </cell>
          <cell r="V494">
            <v>501.50137418407655</v>
          </cell>
          <cell r="W494">
            <v>11.84718582040192</v>
          </cell>
          <cell r="X494">
            <v>407.20064543301277</v>
          </cell>
        </row>
        <row r="495">
          <cell r="J495">
            <v>36.4</v>
          </cell>
          <cell r="K495">
            <v>1899.7</v>
          </cell>
          <cell r="L495">
            <v>35.700000000000003</v>
          </cell>
          <cell r="M495">
            <v>209.8</v>
          </cell>
          <cell r="N495">
            <v>196.8</v>
          </cell>
          <cell r="O495">
            <v>1.3</v>
          </cell>
          <cell r="P495">
            <v>2379.7000000000007</v>
          </cell>
          <cell r="R495">
            <v>901.36377084811363</v>
          </cell>
          <cell r="S495">
            <v>522.44325409759642</v>
          </cell>
          <cell r="T495">
            <v>0</v>
          </cell>
          <cell r="U495">
            <v>738.1355218905029</v>
          </cell>
          <cell r="V495">
            <v>488.65605021072247</v>
          </cell>
          <cell r="W495">
            <v>9.4427715497714217</v>
          </cell>
          <cell r="X495">
            <v>851.64731446329142</v>
          </cell>
        </row>
        <row r="496">
          <cell r="J496">
            <v>9</v>
          </cell>
          <cell r="K496">
            <v>192.2</v>
          </cell>
          <cell r="M496">
            <v>128.4</v>
          </cell>
          <cell r="N496">
            <v>96.7</v>
          </cell>
          <cell r="O496">
            <v>0.2</v>
          </cell>
          <cell r="P496">
            <v>426.5</v>
          </cell>
          <cell r="R496">
            <v>0</v>
          </cell>
          <cell r="S496">
            <v>389.13809726055945</v>
          </cell>
          <cell r="T496">
            <v>0</v>
          </cell>
          <cell r="U496">
            <v>558.71957325911012</v>
          </cell>
          <cell r="V496">
            <v>271.28185588047393</v>
          </cell>
          <cell r="W496">
            <v>10.685820216687102</v>
          </cell>
          <cell r="X496">
            <v>381.73439547994388</v>
          </cell>
        </row>
        <row r="497">
          <cell r="K497">
            <v>88.1</v>
          </cell>
          <cell r="L497">
            <v>58.1</v>
          </cell>
          <cell r="M497">
            <v>105.1</v>
          </cell>
          <cell r="N497">
            <v>531</v>
          </cell>
          <cell r="O497">
            <v>0.5</v>
          </cell>
          <cell r="P497">
            <v>782.8</v>
          </cell>
          <cell r="R497">
            <v>0</v>
          </cell>
          <cell r="S497">
            <v>540.94345096084294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540.94345096084294</v>
          </cell>
        </row>
        <row r="498">
          <cell r="J498">
            <v>66.3</v>
          </cell>
          <cell r="K498">
            <v>14278.699999999999</v>
          </cell>
          <cell r="L498">
            <v>566.29999999999995</v>
          </cell>
          <cell r="M498">
            <v>932.10200000000009</v>
          </cell>
          <cell r="N498">
            <v>3714.8490000000002</v>
          </cell>
          <cell r="O498">
            <v>1096.049</v>
          </cell>
          <cell r="P498">
            <v>20654.299999999996</v>
          </cell>
          <cell r="R498">
            <v>421.02795001236922</v>
          </cell>
          <cell r="S498">
            <v>353.42424035084457</v>
          </cell>
          <cell r="T498">
            <v>1607.3199833261785</v>
          </cell>
          <cell r="U498">
            <v>462.43855398692602</v>
          </cell>
          <cell r="V498">
            <v>283.75306910508613</v>
          </cell>
          <cell r="W498">
            <v>7.4241307413632942</v>
          </cell>
          <cell r="X498">
            <v>356.88042888667621</v>
          </cell>
        </row>
        <row r="499">
          <cell r="K499">
            <v>1581.7</v>
          </cell>
          <cell r="L499">
            <v>31</v>
          </cell>
          <cell r="M499">
            <v>7.3019999999999996</v>
          </cell>
          <cell r="N499">
            <v>535.649</v>
          </cell>
          <cell r="O499">
            <v>1086.8489999999999</v>
          </cell>
          <cell r="P499">
            <v>3242.5</v>
          </cell>
          <cell r="R499">
            <v>0</v>
          </cell>
          <cell r="S499">
            <v>324.12805968503943</v>
          </cell>
          <cell r="T499">
            <v>1319.8453994640911</v>
          </cell>
          <cell r="U499">
            <v>478.34641828763455</v>
          </cell>
          <cell r="V499">
            <v>268.57757714924151</v>
          </cell>
          <cell r="W499">
            <v>7.4184976886526286</v>
          </cell>
          <cell r="X499">
            <v>215.23665739740414</v>
          </cell>
        </row>
        <row r="500">
          <cell r="K500">
            <v>1176.9000000000001</v>
          </cell>
          <cell r="M500">
            <v>117.3</v>
          </cell>
          <cell r="N500">
            <v>8.5</v>
          </cell>
          <cell r="O500">
            <v>1.4</v>
          </cell>
          <cell r="P500">
            <v>1304.1000000000001</v>
          </cell>
          <cell r="R500">
            <v>0</v>
          </cell>
          <cell r="S500">
            <v>344.87594401765227</v>
          </cell>
          <cell r="T500">
            <v>866.77793208540561</v>
          </cell>
          <cell r="U500">
            <v>362.58024170988574</v>
          </cell>
          <cell r="V500">
            <v>316.25828109465527</v>
          </cell>
          <cell r="W500">
            <v>8.1253703509677795</v>
          </cell>
          <cell r="X500">
            <v>346.05256114163564</v>
          </cell>
        </row>
        <row r="501">
          <cell r="J501">
            <v>54.2</v>
          </cell>
          <cell r="K501">
            <v>10929.5</v>
          </cell>
          <cell r="L501">
            <v>216.5</v>
          </cell>
          <cell r="M501">
            <v>459.1</v>
          </cell>
          <cell r="N501">
            <v>1317.6</v>
          </cell>
          <cell r="O501">
            <v>6.4</v>
          </cell>
          <cell r="P501">
            <v>12983.300000000001</v>
          </cell>
          <cell r="R501">
            <v>416.08152627345402</v>
          </cell>
          <cell r="S501">
            <v>356.46017943669432</v>
          </cell>
          <cell r="T501">
            <v>1527.3473431289622</v>
          </cell>
          <cell r="U501">
            <v>467.7501368698704</v>
          </cell>
          <cell r="V501">
            <v>215.09690697763176</v>
          </cell>
          <cell r="W501">
            <v>8.1777312889170499</v>
          </cell>
          <cell r="X501">
            <v>358.8719572438302</v>
          </cell>
        </row>
        <row r="502">
          <cell r="J502">
            <v>12.1</v>
          </cell>
          <cell r="K502">
            <v>305.3</v>
          </cell>
          <cell r="M502">
            <v>161.69999999999999</v>
          </cell>
          <cell r="N502">
            <v>192.8</v>
          </cell>
          <cell r="O502">
            <v>0.3</v>
          </cell>
          <cell r="P502">
            <v>672.2</v>
          </cell>
          <cell r="R502">
            <v>475.52174431251882</v>
          </cell>
          <cell r="S502">
            <v>282.57465800777885</v>
          </cell>
          <cell r="T502">
            <v>0</v>
          </cell>
          <cell r="U502">
            <v>334.10724062133613</v>
          </cell>
          <cell r="V502">
            <v>210.18650612355188</v>
          </cell>
          <cell r="W502">
            <v>4.972194667662718</v>
          </cell>
          <cell r="X502">
            <v>262.01467905848335</v>
          </cell>
        </row>
        <row r="503">
          <cell r="K503">
            <v>285.3</v>
          </cell>
          <cell r="L503">
            <v>318.8</v>
          </cell>
          <cell r="M503">
            <v>186.7</v>
          </cell>
          <cell r="N503">
            <v>1660.3</v>
          </cell>
          <cell r="O503">
            <v>1.1000000000000001</v>
          </cell>
          <cell r="P503">
            <v>2452.1999999999998</v>
          </cell>
          <cell r="R503">
            <v>0</v>
          </cell>
          <cell r="S503">
            <v>485.1546953109285</v>
          </cell>
          <cell r="T503">
            <v>1703.6223691808655</v>
          </cell>
          <cell r="U503">
            <v>621.57642629509826</v>
          </cell>
          <cell r="V503">
            <v>452.4329482581619</v>
          </cell>
          <cell r="W503">
            <v>10.781117123754774</v>
          </cell>
          <cell r="X503">
            <v>713.69993584210806</v>
          </cell>
        </row>
        <row r="504">
          <cell r="R504">
            <v>899.77381817586729</v>
          </cell>
          <cell r="S504">
            <v>367.51607543854271</v>
          </cell>
          <cell r="T504">
            <v>1608.0041370244637</v>
          </cell>
          <cell r="U504">
            <v>616.99726070798749</v>
          </cell>
          <cell r="V504">
            <v>326.77638452000627</v>
          </cell>
          <cell r="W504">
            <v>8.5083117711842053</v>
          </cell>
          <cell r="X504">
            <v>489.23143853895823</v>
          </cell>
        </row>
        <row r="513">
          <cell r="J513">
            <v>383.39600895071516</v>
          </cell>
          <cell r="K513">
            <v>232.55664465966052</v>
          </cell>
          <cell r="L513">
            <v>780.84006071243448</v>
          </cell>
          <cell r="M513">
            <v>249.42119882159221</v>
          </cell>
          <cell r="N513">
            <v>140.30147957437848</v>
          </cell>
          <cell r="O513">
            <v>0.4546391703618522</v>
          </cell>
          <cell r="P513">
            <v>218.89755906811189</v>
          </cell>
        </row>
        <row r="518">
          <cell r="J518">
            <v>391.41590691199769</v>
          </cell>
          <cell r="K518">
            <v>312.21820268733592</v>
          </cell>
          <cell r="L518">
            <v>1319.1563856179177</v>
          </cell>
          <cell r="M518">
            <v>311.53653641269858</v>
          </cell>
          <cell r="N518">
            <v>216.72956094247306</v>
          </cell>
          <cell r="O518">
            <v>5.1953409652372811</v>
          </cell>
          <cell r="P518">
            <v>304.16611451059697</v>
          </cell>
        </row>
        <row r="519">
          <cell r="J519" t="str">
            <v/>
          </cell>
          <cell r="K519">
            <v>281.48384929497723</v>
          </cell>
          <cell r="L519">
            <v>1120.8384593231908</v>
          </cell>
          <cell r="M519">
            <v>385.00987614432148</v>
          </cell>
          <cell r="N519">
            <v>202.13495655483072</v>
          </cell>
          <cell r="O519">
            <v>5.2007069754444801</v>
          </cell>
          <cell r="P519">
            <v>216.80872431363824</v>
          </cell>
        </row>
        <row r="520">
          <cell r="J520" t="str">
            <v/>
          </cell>
          <cell r="K520">
            <v>279.34490095799987</v>
          </cell>
          <cell r="L520">
            <v>866.77793208540561</v>
          </cell>
          <cell r="M520">
            <v>290.13642416465984</v>
          </cell>
          <cell r="N520">
            <v>171.33270142748162</v>
          </cell>
          <cell r="O520">
            <v>3.3368247991456141</v>
          </cell>
          <cell r="P520">
            <v>270.956885349407</v>
          </cell>
        </row>
        <row r="521">
          <cell r="J521">
            <v>391.12476797077727</v>
          </cell>
          <cell r="K521">
            <v>322.92109115322847</v>
          </cell>
          <cell r="L521">
            <v>1290.9284012035023</v>
          </cell>
          <cell r="M521">
            <v>331.35798200238202</v>
          </cell>
          <cell r="N521">
            <v>197.38830141325187</v>
          </cell>
          <cell r="O521">
            <v>5.3988591182219823</v>
          </cell>
          <cell r="P521">
            <v>318.97594705917976</v>
          </cell>
        </row>
        <row r="522">
          <cell r="J522">
            <v>392.80062635489696</v>
          </cell>
          <cell r="K522">
            <v>245.40664985081057</v>
          </cell>
          <cell r="L522" t="str">
            <v/>
          </cell>
          <cell r="M522">
            <v>258.4858845835011</v>
          </cell>
          <cell r="N522">
            <v>164.65689639063939</v>
          </cell>
          <cell r="O522">
            <v>1.3810005163565613</v>
          </cell>
          <cell r="P522">
            <v>229.24327089010075</v>
          </cell>
        </row>
        <row r="523">
          <cell r="J523" t="str">
            <v/>
          </cell>
          <cell r="K523">
            <v>352.93894877493796</v>
          </cell>
          <cell r="L523">
            <v>1362.9723734263546</v>
          </cell>
          <cell r="M523">
            <v>331.54429027045194</v>
          </cell>
          <cell r="N523">
            <v>251.79266871570073</v>
          </cell>
          <cell r="O523">
            <v>3.0973718519723246</v>
          </cell>
          <cell r="P523">
            <v>412.81264768361336</v>
          </cell>
        </row>
        <row r="536">
          <cell r="AK536">
            <v>0.37897130345074431</v>
          </cell>
          <cell r="AL536">
            <v>0.51003513648154264</v>
          </cell>
          <cell r="AM536">
            <v>0.36701009939913076</v>
          </cell>
          <cell r="AN536">
            <v>0.34234797074739698</v>
          </cell>
          <cell r="AO536">
            <v>0.28280815410649157</v>
          </cell>
          <cell r="AP536">
            <v>0.34945598535146633</v>
          </cell>
          <cell r="AQ536">
            <v>0.43057963884183692</v>
          </cell>
        </row>
        <row r="537">
          <cell r="AK537" t="str">
            <v/>
          </cell>
          <cell r="AL537">
            <v>0.35039906560249173</v>
          </cell>
          <cell r="AM537">
            <v>0.39844542532853822</v>
          </cell>
          <cell r="AN537">
            <v>0.37613527027952121</v>
          </cell>
          <cell r="AO537">
            <v>0.40848746170430045</v>
          </cell>
          <cell r="AP537">
            <v>0.34970129680897571</v>
          </cell>
          <cell r="AQ537">
            <v>0.37149397623218244</v>
          </cell>
        </row>
        <row r="538">
          <cell r="AK538" t="str">
            <v/>
          </cell>
          <cell r="AL538">
            <v>0.28193280601456655</v>
          </cell>
          <cell r="AM538" t="str">
            <v/>
          </cell>
          <cell r="AN538">
            <v>0.20925899923557692</v>
          </cell>
          <cell r="AO538">
            <v>0.27479888156855203</v>
          </cell>
          <cell r="AP538">
            <v>0.32108455226542998</v>
          </cell>
          <cell r="AQ538">
            <v>0.27357715530398152</v>
          </cell>
        </row>
        <row r="539">
          <cell r="AK539">
            <v>0.37897130345074431</v>
          </cell>
          <cell r="AL539">
            <v>0.36498200435950734</v>
          </cell>
          <cell r="AM539">
            <v>0.36590943741424004</v>
          </cell>
          <cell r="AN539">
            <v>0.34217279726261762</v>
          </cell>
          <cell r="AO539">
            <v>0.22966507177033493</v>
          </cell>
          <cell r="AP539" t="str">
            <v/>
          </cell>
          <cell r="AQ539">
            <v>0.35836185722793329</v>
          </cell>
        </row>
        <row r="540">
          <cell r="AK540" t="str">
            <v/>
          </cell>
          <cell r="AL540">
            <v>0.5275884809848318</v>
          </cell>
          <cell r="AM540">
            <v>0.3671596124426314</v>
          </cell>
          <cell r="AN540">
            <v>0.12665270700530057</v>
          </cell>
          <cell r="AO540">
            <v>0.48661303217826007</v>
          </cell>
          <cell r="AP540" t="str">
            <v/>
          </cell>
          <cell r="AQ540">
            <v>0.52636331177959483</v>
          </cell>
        </row>
        <row r="541">
          <cell r="AK541" t="str">
            <v/>
          </cell>
          <cell r="AL541">
            <v>0.35678889990089196</v>
          </cell>
          <cell r="AM541" t="str">
            <v/>
          </cell>
          <cell r="AN541">
            <v>0.34825647138881555</v>
          </cell>
          <cell r="AO541" t="str">
            <v/>
          </cell>
          <cell r="AP541" t="str">
            <v/>
          </cell>
          <cell r="AQ541">
            <v>0.35533125503729135</v>
          </cell>
        </row>
        <row r="542">
          <cell r="AK542">
            <v>0.58056687016837316</v>
          </cell>
          <cell r="AL542">
            <v>0.55282763608296626</v>
          </cell>
          <cell r="AM542">
            <v>0.40611368691594391</v>
          </cell>
          <cell r="AN542">
            <v>0.47002039012596691</v>
          </cell>
          <cell r="AO542">
            <v>0.4053118802898143</v>
          </cell>
          <cell r="AP542">
            <v>0.42906885374928438</v>
          </cell>
          <cell r="AQ542">
            <v>0.51591288069829488</v>
          </cell>
        </row>
        <row r="543">
          <cell r="AK543" t="str">
            <v/>
          </cell>
          <cell r="AL543">
            <v>0.55366724266515488</v>
          </cell>
          <cell r="AM543">
            <v>0.39460542811334814</v>
          </cell>
          <cell r="AN543">
            <v>0.56494430214125202</v>
          </cell>
          <cell r="AO543">
            <v>0.50430805153019675</v>
          </cell>
          <cell r="AP543">
            <v>0.46302920186267388</v>
          </cell>
          <cell r="AQ543">
            <v>0.52975443028370783</v>
          </cell>
        </row>
        <row r="544">
          <cell r="AK544" t="str">
            <v/>
          </cell>
          <cell r="AL544">
            <v>0.58853198347637614</v>
          </cell>
          <cell r="AM544">
            <v>0.73869864936338958</v>
          </cell>
          <cell r="AN544">
            <v>0.54872063041415786</v>
          </cell>
          <cell r="AO544" t="str">
            <v/>
          </cell>
          <cell r="AP544">
            <v>0.55581462692888528</v>
          </cell>
          <cell r="AQ544">
            <v>0.58270289093592809</v>
          </cell>
        </row>
        <row r="545">
          <cell r="AK545">
            <v>0.56193806193806195</v>
          </cell>
          <cell r="AL545">
            <v>0.55473928409354445</v>
          </cell>
          <cell r="AM545">
            <v>0.4151835962621851</v>
          </cell>
          <cell r="AN545">
            <v>0.53673235197190106</v>
          </cell>
          <cell r="AO545">
            <v>0.49932940061497405</v>
          </cell>
          <cell r="AP545">
            <v>0.17067193883663864</v>
          </cell>
          <cell r="AQ545">
            <v>0.54040682511310922</v>
          </cell>
        </row>
        <row r="546">
          <cell r="AK546">
            <v>0.74834223486421703</v>
          </cell>
          <cell r="AL546">
            <v>0.47114807005971809</v>
          </cell>
          <cell r="AM546" t="str">
            <v/>
          </cell>
          <cell r="AN546">
            <v>0.43735769474007397</v>
          </cell>
          <cell r="AO546">
            <v>0.57824157892332573</v>
          </cell>
          <cell r="AP546">
            <v>0.51059692865735473</v>
          </cell>
          <cell r="AQ546">
            <v>0.49030899465335487</v>
          </cell>
        </row>
        <row r="547">
          <cell r="AK547" t="str">
            <v/>
          </cell>
          <cell r="AL547">
            <v>0.40406260707659086</v>
          </cell>
          <cell r="AM547">
            <v>0.20614846028745756</v>
          </cell>
          <cell r="AN547">
            <v>0.41478303321706966</v>
          </cell>
          <cell r="AO547">
            <v>0.19954635132489801</v>
          </cell>
          <cell r="AP547">
            <v>0.29578439210835411</v>
          </cell>
          <cell r="AQ547">
            <v>0.27398071305549881</v>
          </cell>
        </row>
        <row r="548">
          <cell r="AK548">
            <v>0.37940114085475474</v>
          </cell>
          <cell r="AL548">
            <v>0.5334776540442806</v>
          </cell>
          <cell r="AM548">
            <v>0.39756680306374076</v>
          </cell>
          <cell r="AN548">
            <v>0.39594280594202974</v>
          </cell>
          <cell r="AO548">
            <v>0.36164193646030268</v>
          </cell>
          <cell r="AP548">
            <v>0.36885833728268586</v>
          </cell>
          <cell r="AQ548">
            <v>0.46802011910844188</v>
          </cell>
        </row>
        <row r="553">
          <cell r="J553">
            <v>376217.56238999998</v>
          </cell>
          <cell r="K553">
            <v>466059.89077499998</v>
          </cell>
          <cell r="L553">
            <v>9364.1564785999981</v>
          </cell>
          <cell r="M553">
            <v>52268.398030620003</v>
          </cell>
          <cell r="N553">
            <v>75351.504864940012</v>
          </cell>
          <cell r="O553">
            <v>15695.195474999999</v>
          </cell>
          <cell r="P553">
            <v>994956.70801415993</v>
          </cell>
        </row>
        <row r="554">
          <cell r="J554">
            <v>0</v>
          </cell>
          <cell r="K554">
            <v>1538.0177999999999</v>
          </cell>
          <cell r="L554">
            <v>284.60610359999998</v>
          </cell>
          <cell r="M554">
            <v>2639.2100885999998</v>
          </cell>
          <cell r="N554">
            <v>9505.2611500000003</v>
          </cell>
          <cell r="O554">
            <v>15560.651474999999</v>
          </cell>
          <cell r="P554">
            <v>29527.746617199999</v>
          </cell>
        </row>
        <row r="555">
          <cell r="J555">
            <v>0</v>
          </cell>
          <cell r="K555">
            <v>3617.4577000000004</v>
          </cell>
          <cell r="L555">
            <v>0</v>
          </cell>
          <cell r="M555">
            <v>576.31930019999993</v>
          </cell>
          <cell r="N555">
            <v>368.12376900000004</v>
          </cell>
          <cell r="O555">
            <v>134.54399999999998</v>
          </cell>
          <cell r="P555">
            <v>4696.4447692000003</v>
          </cell>
        </row>
        <row r="556">
          <cell r="J556">
            <v>376217.56238999998</v>
          </cell>
          <cell r="K556">
            <v>35125.403025</v>
          </cell>
          <cell r="L556">
            <v>8242.2033749999991</v>
          </cell>
          <cell r="M556">
            <v>47412.36045</v>
          </cell>
          <cell r="N556">
            <v>56573.426250000004</v>
          </cell>
          <cell r="O556">
            <v>0</v>
          </cell>
          <cell r="P556">
            <v>523570.95548999996</v>
          </cell>
        </row>
        <row r="557">
          <cell r="J557">
            <v>0</v>
          </cell>
          <cell r="K557">
            <v>418120.19774999999</v>
          </cell>
          <cell r="L557">
            <v>837.34699999999998</v>
          </cell>
          <cell r="M557">
            <v>62.533207439999998</v>
          </cell>
          <cell r="N557">
            <v>8904.6936959399991</v>
          </cell>
          <cell r="O557">
            <v>0</v>
          </cell>
          <cell r="P557">
            <v>427924.77165338001</v>
          </cell>
        </row>
        <row r="558">
          <cell r="J558">
            <v>0</v>
          </cell>
          <cell r="K558">
            <v>7658.8144999999995</v>
          </cell>
          <cell r="L558">
            <v>0</v>
          </cell>
          <cell r="M558">
            <v>1577.9749843799998</v>
          </cell>
          <cell r="N558">
            <v>0</v>
          </cell>
          <cell r="O558">
            <v>0</v>
          </cell>
          <cell r="P558">
            <v>9236.7894843799986</v>
          </cell>
        </row>
        <row r="559">
          <cell r="J559">
            <v>803.87639044000002</v>
          </cell>
          <cell r="K559">
            <v>564631.90265176003</v>
          </cell>
          <cell r="L559">
            <v>33478.605715680002</v>
          </cell>
          <cell r="M559">
            <v>37815.976441439998</v>
          </cell>
          <cell r="N559">
            <v>136025.91653760002</v>
          </cell>
          <cell r="O559">
            <v>5057.6497945200008</v>
          </cell>
          <cell r="P559">
            <v>777813.92753144004</v>
          </cell>
          <cell r="AK559">
            <v>0.77208548955652923</v>
          </cell>
          <cell r="AL559">
            <v>0.62219601972117611</v>
          </cell>
          <cell r="AM559">
            <v>0.42153834165919912</v>
          </cell>
          <cell r="AN559">
            <v>0.72294401994815727</v>
          </cell>
          <cell r="AO559">
            <v>0.47778841494519503</v>
          </cell>
          <cell r="AP559">
            <v>0.51525157374342456</v>
          </cell>
          <cell r="AQ559">
            <v>0.6009120884533764</v>
          </cell>
        </row>
        <row r="560">
          <cell r="J560">
            <v>0</v>
          </cell>
          <cell r="K560">
            <v>25351.039249559999</v>
          </cell>
          <cell r="L560">
            <v>1350.2095055999998</v>
          </cell>
          <cell r="M560">
            <v>435.22874567999992</v>
          </cell>
          <cell r="N560">
            <v>6982.8748308000004</v>
          </cell>
          <cell r="O560">
            <v>3916.98837288</v>
          </cell>
          <cell r="P560">
            <v>38036.34070452</v>
          </cell>
          <cell r="AK560" t="str">
            <v/>
          </cell>
          <cell r="AL560">
            <v>0.68807995963564428</v>
          </cell>
          <cell r="AM560">
            <v>0.41619315644845645</v>
          </cell>
          <cell r="AN560">
            <v>0.63770168428506402</v>
          </cell>
          <cell r="AO560">
            <v>0.59415476775303155</v>
          </cell>
          <cell r="AP560">
            <v>0.53362373219160919</v>
          </cell>
          <cell r="AQ560">
            <v>0.65350725267726539</v>
          </cell>
        </row>
        <row r="561">
          <cell r="J561">
            <v>0</v>
          </cell>
          <cell r="K561">
            <v>20224.967094719999</v>
          </cell>
          <cell r="L561">
            <v>1.4620305599999999</v>
          </cell>
          <cell r="M561">
            <v>3469.3064092799996</v>
          </cell>
          <cell r="N561">
            <v>0</v>
          </cell>
          <cell r="O561">
            <v>8.4200734799999992</v>
          </cell>
          <cell r="P561">
            <v>23704.155608040001</v>
          </cell>
          <cell r="AK561" t="str">
            <v/>
          </cell>
          <cell r="AL561">
            <v>0.73801561453965503</v>
          </cell>
          <cell r="AM561">
            <v>0.25795356835769556</v>
          </cell>
          <cell r="AN561">
            <v>0.72444816213274843</v>
          </cell>
          <cell r="AO561" t="str">
            <v/>
          </cell>
          <cell r="AP561">
            <v>0.77944969905417016</v>
          </cell>
          <cell r="AQ561">
            <v>0.73594977967440633</v>
          </cell>
        </row>
        <row r="562">
          <cell r="J562">
            <v>723.538816</v>
          </cell>
          <cell r="K562">
            <v>503449.03995100001</v>
          </cell>
          <cell r="L562">
            <v>30804.97426956</v>
          </cell>
          <cell r="M562">
            <v>12014.032648320001</v>
          </cell>
          <cell r="N562">
            <v>80904.749350320009</v>
          </cell>
          <cell r="O562">
            <v>16.874478719999999</v>
          </cell>
          <cell r="P562">
            <v>627913.20951391989</v>
          </cell>
          <cell r="AK562">
            <v>0.74367968263067141</v>
          </cell>
          <cell r="AL562">
            <v>0.6054654064087468</v>
          </cell>
          <cell r="AM562">
            <v>0.42922018756792724</v>
          </cell>
          <cell r="AN562">
            <v>0.74397469711194708</v>
          </cell>
          <cell r="AO562">
            <v>0.53433993225854193</v>
          </cell>
          <cell r="AP562">
            <v>0.28131269704786477</v>
          </cell>
          <cell r="AQ562">
            <v>0.59466254055761347</v>
          </cell>
        </row>
        <row r="563">
          <cell r="J563">
            <v>80.337574439999997</v>
          </cell>
          <cell r="K563">
            <v>9181.3174559999989</v>
          </cell>
          <cell r="L563">
            <v>0</v>
          </cell>
          <cell r="M563">
            <v>4151.8418947199998</v>
          </cell>
          <cell r="N563">
            <v>4244.7310768799998</v>
          </cell>
          <cell r="O563">
            <v>88.132139999999993</v>
          </cell>
          <cell r="P563">
            <v>17746.360142040001</v>
          </cell>
          <cell r="AK563">
            <v>0.83755741039783582</v>
          </cell>
          <cell r="AL563">
            <v>0.73353425608931433</v>
          </cell>
          <cell r="AM563" t="str">
            <v/>
          </cell>
          <cell r="AN563">
            <v>0.77191145126171279</v>
          </cell>
          <cell r="AO563">
            <v>0.73454671928205117</v>
          </cell>
          <cell r="AP563">
            <v>0.70551256329416256</v>
          </cell>
          <cell r="AQ563">
            <v>0.74724633618812053</v>
          </cell>
        </row>
        <row r="564">
          <cell r="J564">
            <v>0</v>
          </cell>
          <cell r="K564">
            <v>6425.5389004800008</v>
          </cell>
          <cell r="L564">
            <v>1321.95990996</v>
          </cell>
          <cell r="M564">
            <v>17745.566743439998</v>
          </cell>
          <cell r="N564">
            <v>43893.561279599999</v>
          </cell>
          <cell r="O564">
            <v>1027.2347294400001</v>
          </cell>
          <cell r="P564">
            <v>70413.861562919992</v>
          </cell>
          <cell r="AK564" t="str">
            <v/>
          </cell>
          <cell r="AL564">
            <v>0.62481776032210201</v>
          </cell>
          <cell r="AM564">
            <v>0.25614789337919175</v>
          </cell>
          <cell r="AN564">
            <v>0.69228065667276484</v>
          </cell>
          <cell r="AO564">
            <v>0.3237267050460283</v>
          </cell>
          <cell r="AP564">
            <v>0.4230576759848822</v>
          </cell>
          <cell r="AQ564">
            <v>0.49552355560717898</v>
          </cell>
        </row>
        <row r="565">
          <cell r="J565">
            <v>377021.43878043996</v>
          </cell>
          <cell r="K565">
            <v>1030691.79342676</v>
          </cell>
          <cell r="L565">
            <v>42842.762194280003</v>
          </cell>
          <cell r="M565">
            <v>90084.374472060008</v>
          </cell>
          <cell r="N565">
            <v>211377.42140254003</v>
          </cell>
          <cell r="O565">
            <v>20752.845269519999</v>
          </cell>
          <cell r="P565">
            <v>1772770.6355456</v>
          </cell>
          <cell r="AK565">
            <v>0.38132824857613862</v>
          </cell>
          <cell r="AL565">
            <v>0.57770025284144522</v>
          </cell>
          <cell r="AM565">
            <v>0.40991293866614142</v>
          </cell>
          <cell r="AN565">
            <v>0.58448430873757695</v>
          </cell>
          <cell r="AO565">
            <v>0.41578721973986843</v>
          </cell>
          <cell r="AP565">
            <v>0.39637328443478526</v>
          </cell>
          <cell r="AQ565">
            <v>0.51616429959007715</v>
          </cell>
        </row>
        <row r="576">
          <cell r="J576">
            <v>30.7</v>
          </cell>
          <cell r="K576">
            <v>3077.1000000000004</v>
          </cell>
          <cell r="L576">
            <v>23.2</v>
          </cell>
          <cell r="M576">
            <v>1153.8</v>
          </cell>
          <cell r="N576">
            <v>527.46</v>
          </cell>
          <cell r="O576">
            <v>24.400000000000006</v>
          </cell>
          <cell r="P576">
            <v>4836.66</v>
          </cell>
          <cell r="R576">
            <v>890.48766598895816</v>
          </cell>
          <cell r="S576">
            <v>409.00519293006289</v>
          </cell>
          <cell r="T576">
            <v>1795.0367668642903</v>
          </cell>
          <cell r="U576">
            <v>784.57206210183983</v>
          </cell>
          <cell r="V576">
            <v>673.63455263761716</v>
          </cell>
          <cell r="W576">
            <v>30.910077120217736</v>
          </cell>
          <cell r="X576">
            <v>604.37261476567471</v>
          </cell>
        </row>
        <row r="577">
          <cell r="K577">
            <v>348.5</v>
          </cell>
          <cell r="L577">
            <v>1.3</v>
          </cell>
          <cell r="M577">
            <v>2.8</v>
          </cell>
          <cell r="N577">
            <v>43.96</v>
          </cell>
          <cell r="O577">
            <v>16.100000000000001</v>
          </cell>
          <cell r="P577">
            <v>412.66</v>
          </cell>
          <cell r="R577">
            <v>0</v>
          </cell>
          <cell r="S577">
            <v>595.34125480345142</v>
          </cell>
          <cell r="T577">
            <v>1653.4174578331445</v>
          </cell>
          <cell r="U577">
            <v>714.09589737771898</v>
          </cell>
          <cell r="V577">
            <v>466.37745887951968</v>
          </cell>
          <cell r="W577">
            <v>30.888394054872318</v>
          </cell>
          <cell r="X577">
            <v>291.36966566872053</v>
          </cell>
        </row>
        <row r="578">
          <cell r="K578">
            <v>407</v>
          </cell>
          <cell r="M578">
            <v>74.5</v>
          </cell>
          <cell r="O578">
            <v>0.2</v>
          </cell>
          <cell r="P578">
            <v>481.7</v>
          </cell>
          <cell r="R578">
            <v>0</v>
          </cell>
          <cell r="S578">
            <v>739.91750852494374</v>
          </cell>
          <cell r="T578">
            <v>0</v>
          </cell>
          <cell r="U578">
            <v>1283.5608234142812</v>
          </cell>
          <cell r="V578">
            <v>693.26826690985592</v>
          </cell>
          <cell r="W578">
            <v>33.641330238790459</v>
          </cell>
          <cell r="X578">
            <v>763.52606335816029</v>
          </cell>
        </row>
        <row r="579">
          <cell r="J579">
            <v>18.399999999999999</v>
          </cell>
          <cell r="K579">
            <v>1903.8</v>
          </cell>
          <cell r="L579">
            <v>19.7</v>
          </cell>
          <cell r="M579">
            <v>331.8</v>
          </cell>
          <cell r="N579">
            <v>191.9</v>
          </cell>
          <cell r="O579">
            <v>0.1</v>
          </cell>
          <cell r="P579">
            <v>2465.7000000000003</v>
          </cell>
          <cell r="R579">
            <v>890.48766598895816</v>
          </cell>
          <cell r="S579">
            <v>571.55425995268081</v>
          </cell>
          <cell r="T579">
            <v>1800.4362688414203</v>
          </cell>
          <cell r="U579">
            <v>784.97371946115766</v>
          </cell>
          <cell r="V579">
            <v>829.50943696090678</v>
          </cell>
          <cell r="W579">
            <v>0</v>
          </cell>
          <cell r="X579">
            <v>869.97621655188823</v>
          </cell>
        </row>
        <row r="580">
          <cell r="J580">
            <v>12.3</v>
          </cell>
          <cell r="K580">
            <v>306.8</v>
          </cell>
          <cell r="M580">
            <v>233.9</v>
          </cell>
          <cell r="N580">
            <v>85.2</v>
          </cell>
          <cell r="O580">
            <v>2.1</v>
          </cell>
          <cell r="P580">
            <v>640.30000000000007</v>
          </cell>
          <cell r="R580">
            <v>0</v>
          </cell>
          <cell r="S580">
            <v>395.39722135014119</v>
          </cell>
          <cell r="T580">
            <v>1794.3058002734285</v>
          </cell>
          <cell r="U580">
            <v>2120.7336164905223</v>
          </cell>
          <cell r="V580">
            <v>391.50070338438411</v>
          </cell>
          <cell r="W580">
            <v>0</v>
          </cell>
          <cell r="X580">
            <v>397.29232687750761</v>
          </cell>
        </row>
        <row r="581">
          <cell r="K581">
            <v>111</v>
          </cell>
          <cell r="L581">
            <v>2.2000000000000002</v>
          </cell>
          <cell r="M581">
            <v>510.8</v>
          </cell>
          <cell r="N581">
            <v>206.4</v>
          </cell>
          <cell r="O581">
            <v>5.9</v>
          </cell>
          <cell r="P581">
            <v>836.3</v>
          </cell>
          <cell r="R581">
            <v>0</v>
          </cell>
          <cell r="S581">
            <v>584.67911825645569</v>
          </cell>
          <cell r="T581">
            <v>0</v>
          </cell>
          <cell r="U581">
            <v>771.26105451687999</v>
          </cell>
          <cell r="V581">
            <v>0</v>
          </cell>
          <cell r="W581">
            <v>0</v>
          </cell>
          <cell r="X581">
            <v>615.91936457668567</v>
          </cell>
        </row>
        <row r="582">
          <cell r="J582">
            <v>54.199999999999996</v>
          </cell>
          <cell r="K582">
            <v>16928</v>
          </cell>
          <cell r="L582">
            <v>825.4</v>
          </cell>
          <cell r="M582">
            <v>2183.1999999999998</v>
          </cell>
          <cell r="N582">
            <v>3860.05</v>
          </cell>
          <cell r="O582">
            <v>147.94999999999999</v>
          </cell>
          <cell r="P582">
            <v>23998.800000000003</v>
          </cell>
          <cell r="R582">
            <v>581.27545477883575</v>
          </cell>
          <cell r="S582">
            <v>377.34549755113426</v>
          </cell>
          <cell r="T582">
            <v>1622.197535953308</v>
          </cell>
          <cell r="U582">
            <v>571.45744952401071</v>
          </cell>
          <cell r="V582">
            <v>470.0314835024696</v>
          </cell>
          <cell r="W582">
            <v>25.174774078677856</v>
          </cell>
          <cell r="X582">
            <v>439.18780714019505</v>
          </cell>
        </row>
        <row r="583">
          <cell r="K583">
            <v>993.7</v>
          </cell>
          <cell r="L583">
            <v>33.700000000000003</v>
          </cell>
          <cell r="M583">
            <v>13.6</v>
          </cell>
          <cell r="N583">
            <v>215.55</v>
          </cell>
          <cell r="O583">
            <v>111.35</v>
          </cell>
          <cell r="P583">
            <v>1367.8999999999999</v>
          </cell>
          <cell r="R583">
            <v>0</v>
          </cell>
          <cell r="S583">
            <v>376.77327340802253</v>
          </cell>
          <cell r="T583">
            <v>1669.5072477379151</v>
          </cell>
          <cell r="U583">
            <v>475.43917576941743</v>
          </cell>
          <cell r="V583">
            <v>377.7638365989672</v>
          </cell>
          <cell r="W583">
            <v>23.328359019004374</v>
          </cell>
          <cell r="X583">
            <v>380.5192411019234</v>
          </cell>
        </row>
        <row r="584">
          <cell r="K584">
            <v>936.7</v>
          </cell>
          <cell r="L584">
            <v>0.1</v>
          </cell>
          <cell r="M584">
            <v>165.6</v>
          </cell>
          <cell r="O584">
            <v>0.4</v>
          </cell>
          <cell r="P584">
            <v>1102.8000000000002</v>
          </cell>
          <cell r="R584">
            <v>0</v>
          </cell>
          <cell r="S584">
            <v>354.45315676054145</v>
          </cell>
          <cell r="T584">
            <v>891.83406900731211</v>
          </cell>
          <cell r="U584">
            <v>489.49618162330955</v>
          </cell>
          <cell r="V584">
            <v>0</v>
          </cell>
          <cell r="W584">
            <v>19.434017987291202</v>
          </cell>
          <cell r="X584">
            <v>372.99372205993166</v>
          </cell>
        </row>
        <row r="585">
          <cell r="J585">
            <v>37.799999999999997</v>
          </cell>
          <cell r="K585">
            <v>14161.6</v>
          </cell>
          <cell r="L585">
            <v>757.6</v>
          </cell>
          <cell r="M585">
            <v>653</v>
          </cell>
          <cell r="N585">
            <v>2164.9</v>
          </cell>
          <cell r="O585">
            <v>0.6</v>
          </cell>
          <cell r="P585">
            <v>17775.5</v>
          </cell>
          <cell r="R585">
            <v>600.54531690334761</v>
          </cell>
          <cell r="S585">
            <v>376.04515378537241</v>
          </cell>
          <cell r="T585">
            <v>1586.7597567990924</v>
          </cell>
          <cell r="U585">
            <v>500.42940839855902</v>
          </cell>
          <cell r="V585">
            <v>381.5303968465816</v>
          </cell>
          <cell r="W585">
            <v>63.289322960551431</v>
          </cell>
          <cell r="X585">
            <v>424.96157868080132</v>
          </cell>
        </row>
        <row r="586">
          <cell r="J586">
            <v>16.399999999999999</v>
          </cell>
          <cell r="K586">
            <v>559.1</v>
          </cell>
          <cell r="M586">
            <v>359.2</v>
          </cell>
          <cell r="N586">
            <v>195.8</v>
          </cell>
          <cell r="O586">
            <v>4.5</v>
          </cell>
          <cell r="P586">
            <v>1135</v>
          </cell>
          <cell r="R586">
            <v>450.95580038707629</v>
          </cell>
          <cell r="S586">
            <v>442.76318349622738</v>
          </cell>
          <cell r="T586">
            <v>0</v>
          </cell>
          <cell r="U586">
            <v>614.13496686115286</v>
          </cell>
          <cell r="V586">
            <v>329.46324048250096</v>
          </cell>
          <cell r="W586">
            <v>21.155065475499924</v>
          </cell>
          <cell r="X586">
            <v>444.4424311624781</v>
          </cell>
        </row>
        <row r="587">
          <cell r="K587">
            <v>276.89999999999998</v>
          </cell>
          <cell r="L587">
            <v>34</v>
          </cell>
          <cell r="M587">
            <v>991.8</v>
          </cell>
          <cell r="N587">
            <v>1283.8</v>
          </cell>
          <cell r="O587">
            <v>31.1</v>
          </cell>
          <cell r="P587">
            <v>2617.6</v>
          </cell>
          <cell r="R587">
            <v>0</v>
          </cell>
          <cell r="S587">
            <v>516.27400245477907</v>
          </cell>
          <cell r="T587">
            <v>3195.738747276203</v>
          </cell>
          <cell r="U587">
            <v>647.55940300262967</v>
          </cell>
          <cell r="V587">
            <v>954.71224158648079</v>
          </cell>
          <cell r="W587">
            <v>36.518868965129627</v>
          </cell>
          <cell r="X587">
            <v>795.71390871987478</v>
          </cell>
        </row>
        <row r="588">
          <cell r="R588">
            <v>889.4788000013923</v>
          </cell>
          <cell r="S588">
            <v>391.03234749628189</v>
          </cell>
          <cell r="T588">
            <v>1657.0715088762943</v>
          </cell>
          <cell r="U588">
            <v>678.37235412477969</v>
          </cell>
          <cell r="V588">
            <v>526.78996865925956</v>
          </cell>
          <cell r="W588">
            <v>29.284173259874787</v>
          </cell>
          <cell r="X588">
            <v>524.48027946599336</v>
          </cell>
        </row>
        <row r="597">
          <cell r="J597">
            <v>383.45708910639473</v>
          </cell>
          <cell r="K597">
            <v>233.23887659740089</v>
          </cell>
          <cell r="L597">
            <v>625.7717873907734</v>
          </cell>
          <cell r="M597">
            <v>289.10760214835943</v>
          </cell>
          <cell r="N597">
            <v>224.8205096700095</v>
          </cell>
          <cell r="O597">
            <v>0</v>
          </cell>
          <cell r="P597">
            <v>247.30817602854347</v>
          </cell>
        </row>
        <row r="602">
          <cell r="J602">
            <v>436.15109796594595</v>
          </cell>
          <cell r="K602">
            <v>335.24447285973156</v>
          </cell>
          <cell r="L602">
            <v>1555.7572673928603</v>
          </cell>
          <cell r="M602">
            <v>365.05259872265577</v>
          </cell>
          <cell r="N602">
            <v>399.90196013768815</v>
          </cell>
          <cell r="O602">
            <v>17.116888210576253</v>
          </cell>
          <cell r="P602">
            <v>374.83404117389586</v>
          </cell>
        </row>
        <row r="603">
          <cell r="J603" t="str">
            <v/>
          </cell>
          <cell r="K603">
            <v>303.61481053124896</v>
          </cell>
          <cell r="L603">
            <v>1572.7666079290123</v>
          </cell>
          <cell r="M603">
            <v>415.28192081823425</v>
          </cell>
          <cell r="N603">
            <v>325.26609714396739</v>
          </cell>
          <cell r="O603">
            <v>17.007374756381878</v>
          </cell>
          <cell r="P603">
            <v>319.02592505063836</v>
          </cell>
        </row>
        <row r="604">
          <cell r="J604" t="str">
            <v/>
          </cell>
          <cell r="K604">
            <v>283.08867353680711</v>
          </cell>
          <cell r="L604">
            <v>891.83406900731211</v>
          </cell>
          <cell r="M604">
            <v>365.05572617503134</v>
          </cell>
          <cell r="N604" t="str">
            <v/>
          </cell>
          <cell r="O604">
            <v>6.967518859205339</v>
          </cell>
          <cell r="P604">
            <v>298.39746351689678</v>
          </cell>
        </row>
        <row r="605">
          <cell r="J605">
            <v>458.45110757931218</v>
          </cell>
          <cell r="K605">
            <v>344.3372915766252</v>
          </cell>
          <cell r="L605">
            <v>1528.5408466898591</v>
          </cell>
          <cell r="M605">
            <v>356.10182189205608</v>
          </cell>
          <cell r="N605">
            <v>355.53383579847548</v>
          </cell>
          <cell r="O605">
            <v>25.792897793398449</v>
          </cell>
          <cell r="P605">
            <v>383.52142497010271</v>
          </cell>
        </row>
        <row r="606">
          <cell r="J606">
            <v>390.51333658454729</v>
          </cell>
          <cell r="K606">
            <v>286.02317156738837</v>
          </cell>
          <cell r="L606" t="str">
            <v/>
          </cell>
          <cell r="M606">
            <v>339.9482970691318</v>
          </cell>
          <cell r="N606">
            <v>267.47396668616608</v>
          </cell>
          <cell r="O606">
            <v>7.1618860451141302</v>
          </cell>
          <cell r="P606">
            <v>295.61398683205925</v>
          </cell>
        </row>
        <row r="607">
          <cell r="J607" t="str">
            <v/>
          </cell>
          <cell r="K607">
            <v>334.68606577918399</v>
          </cell>
          <cell r="L607">
            <v>2546.5357514462894</v>
          </cell>
          <cell r="M607">
            <v>380.88867023711975</v>
          </cell>
          <cell r="N607">
            <v>592.22540618097196</v>
          </cell>
          <cell r="O607">
            <v>20.142811195206679</v>
          </cell>
          <cell r="P607">
            <v>442.12674006159995</v>
          </cell>
        </row>
        <row r="619">
          <cell r="AK619">
            <v>0.36776955853677729</v>
          </cell>
          <cell r="AL619">
            <v>0.49448518056676388</v>
          </cell>
          <cell r="AM619">
            <v>0.35415429116275626</v>
          </cell>
          <cell r="AN619">
            <v>0.3757536569378479</v>
          </cell>
          <cell r="AO619">
            <v>0.19514083708283092</v>
          </cell>
          <cell r="AP619">
            <v>0.33586045906208917</v>
          </cell>
          <cell r="AQ619">
            <v>0.41991702994863439</v>
          </cell>
        </row>
        <row r="620">
          <cell r="AK620" t="str">
            <v/>
          </cell>
          <cell r="AL620">
            <v>0.3643411982453329</v>
          </cell>
          <cell r="AM620">
            <v>0.39826087441361069</v>
          </cell>
          <cell r="AN620">
            <v>0.36604735115325054</v>
          </cell>
          <cell r="AO620">
            <v>0.10627181162513724</v>
          </cell>
          <cell r="AP620">
            <v>0.33865507202008088</v>
          </cell>
          <cell r="AQ620">
            <v>0.33179437558999003</v>
          </cell>
        </row>
        <row r="621">
          <cell r="AK621" t="str">
            <v/>
          </cell>
          <cell r="AL621">
            <v>0.29366298765675736</v>
          </cell>
          <cell r="AM621" t="str">
            <v/>
          </cell>
          <cell r="AN621">
            <v>0.22765295945432498</v>
          </cell>
          <cell r="AO621" t="str">
            <v/>
          </cell>
          <cell r="AP621">
            <v>0.27262055417215775</v>
          </cell>
          <cell r="AQ621">
            <v>0.2836907876450111</v>
          </cell>
        </row>
        <row r="622">
          <cell r="AK622">
            <v>0.36776955853677729</v>
          </cell>
          <cell r="AL622">
            <v>0.37979029499071798</v>
          </cell>
          <cell r="AM622">
            <v>0.3537002171365633</v>
          </cell>
          <cell r="AN622">
            <v>0.37384575124303721</v>
          </cell>
          <cell r="AO622">
            <v>0.19762013970558159</v>
          </cell>
          <cell r="AP622" t="str">
            <v/>
          </cell>
          <cell r="AQ622">
            <v>0.36237999883101413</v>
          </cell>
        </row>
        <row r="623">
          <cell r="AK623" t="str">
            <v/>
          </cell>
          <cell r="AL623">
            <v>0.5473235059573428</v>
          </cell>
          <cell r="AM623" t="str">
            <v/>
          </cell>
          <cell r="AN623">
            <v>0.20699211070269269</v>
          </cell>
          <cell r="AO623">
            <v>0.24180124517969223</v>
          </cell>
          <cell r="AP623" t="str">
            <v/>
          </cell>
          <cell r="AQ623">
            <v>0.54702663202796986</v>
          </cell>
        </row>
        <row r="624">
          <cell r="AK624" t="str">
            <v/>
          </cell>
          <cell r="AL624">
            <v>0.41062331798423379</v>
          </cell>
          <cell r="AM624" t="str">
            <v/>
          </cell>
          <cell r="AN624">
            <v>0.41679361505525231</v>
          </cell>
          <cell r="AO624" t="str">
            <v/>
          </cell>
          <cell r="AP624" t="str">
            <v/>
          </cell>
          <cell r="AQ624">
            <v>0.41130430561577208</v>
          </cell>
        </row>
        <row r="625">
          <cell r="AK625">
            <v>0.5087841584964411</v>
          </cell>
          <cell r="AL625">
            <v>0.52443936659819768</v>
          </cell>
          <cell r="AM625">
            <v>0.4188154182462015</v>
          </cell>
          <cell r="AN625">
            <v>0.4537456684331404</v>
          </cell>
          <cell r="AO625">
            <v>0.47768250484681762</v>
          </cell>
          <cell r="AP625">
            <v>0.44948494665098226</v>
          </cell>
          <cell r="AQ625">
            <v>0.5048443600091127</v>
          </cell>
        </row>
        <row r="626">
          <cell r="AK626" t="str">
            <v/>
          </cell>
          <cell r="AL626">
            <v>0.55473885668321632</v>
          </cell>
          <cell r="AM626">
            <v>0.39881504075092084</v>
          </cell>
          <cell r="AN626">
            <v>0.47244243288955234</v>
          </cell>
          <cell r="AO626">
            <v>0.53307205694915394</v>
          </cell>
          <cell r="AP626">
            <v>0.42461492733777056</v>
          </cell>
          <cell r="AQ626">
            <v>0.52686027094814558</v>
          </cell>
        </row>
        <row r="627">
          <cell r="AK627" t="str">
            <v/>
          </cell>
          <cell r="AL627">
            <v>0.5401037863435838</v>
          </cell>
          <cell r="AM627" t="str">
            <v/>
          </cell>
          <cell r="AN627">
            <v>0.55366724266515488</v>
          </cell>
          <cell r="AO627">
            <v>0.69008445253530126</v>
          </cell>
          <cell r="AP627">
            <v>0.31153812603586434</v>
          </cell>
          <cell r="AQ627">
            <v>0.54187566965075007</v>
          </cell>
        </row>
        <row r="628">
          <cell r="AK628" t="str">
            <v/>
          </cell>
          <cell r="AL628">
            <v>0.51985805795585582</v>
          </cell>
          <cell r="AM628">
            <v>0.43802609671879034</v>
          </cell>
          <cell r="AN628">
            <v>0.45858412152479217</v>
          </cell>
          <cell r="AO628">
            <v>0.57591776815739137</v>
          </cell>
          <cell r="AP628">
            <v>0.28035384018877907</v>
          </cell>
          <cell r="AQ628">
            <v>0.52080471345539836</v>
          </cell>
        </row>
        <row r="629">
          <cell r="AK629">
            <v>0.5087841584964411</v>
          </cell>
          <cell r="AL629">
            <v>0.66861992835068851</v>
          </cell>
          <cell r="AM629">
            <v>0.53142473909702437</v>
          </cell>
          <cell r="AN629">
            <v>0.68953105682356486</v>
          </cell>
          <cell r="AO629">
            <v>0.40482355360592531</v>
          </cell>
          <cell r="AP629">
            <v>0.38147525637044605</v>
          </cell>
          <cell r="AQ629">
            <v>0.56509620490483481</v>
          </cell>
        </row>
        <row r="630">
          <cell r="AK630" t="str">
            <v/>
          </cell>
          <cell r="AL630">
            <v>0.43735769474007397</v>
          </cell>
          <cell r="AM630">
            <v>0.27853748877842088</v>
          </cell>
          <cell r="AN630">
            <v>0.40160916761279103</v>
          </cell>
          <cell r="AO630">
            <v>0.27971542871144617</v>
          </cell>
          <cell r="AP630">
            <v>0.50579131050528559</v>
          </cell>
          <cell r="AQ630">
            <v>0.35819662064362157</v>
          </cell>
        </row>
        <row r="631">
          <cell r="AK631">
            <v>0.36902887538691292</v>
          </cell>
          <cell r="AL631">
            <v>0.50761202448789799</v>
          </cell>
          <cell r="AM631">
            <v>0.39346783462333884</v>
          </cell>
          <cell r="AN631">
            <v>0.3911103091993493</v>
          </cell>
          <cell r="AO631">
            <v>0.40469211663231924</v>
          </cell>
          <cell r="AP631">
            <v>0.35184021531813958</v>
          </cell>
          <cell r="AQ631">
            <v>0.44817267818507761</v>
          </cell>
        </row>
        <row r="636">
          <cell r="J636">
            <v>421595.08964496001</v>
          </cell>
          <cell r="K636">
            <v>594659.1961825199</v>
          </cell>
          <cell r="L636">
            <v>20934.943286040001</v>
          </cell>
          <cell r="M636">
            <v>264985.20549719996</v>
          </cell>
          <cell r="N636">
            <v>37053.238615199989</v>
          </cell>
          <cell r="O636">
            <v>11295.40527216</v>
          </cell>
          <cell r="P636">
            <v>1350523.0784980797</v>
          </cell>
        </row>
        <row r="637">
          <cell r="J637">
            <v>0</v>
          </cell>
          <cell r="K637">
            <v>2533.4494271999993</v>
          </cell>
          <cell r="L637">
            <v>213.32750831999999</v>
          </cell>
          <cell r="M637">
            <v>2662.2785192399997</v>
          </cell>
          <cell r="N637">
            <v>1161.9261788399999</v>
          </cell>
          <cell r="O637">
            <v>10817.37821952</v>
          </cell>
          <cell r="P637">
            <v>17388.359853119997</v>
          </cell>
        </row>
        <row r="638">
          <cell r="J638">
            <v>0</v>
          </cell>
          <cell r="K638">
            <v>8892.6426201599988</v>
          </cell>
          <cell r="L638">
            <v>0</v>
          </cell>
          <cell r="M638">
            <v>1488.0544527599998</v>
          </cell>
          <cell r="N638">
            <v>0</v>
          </cell>
          <cell r="O638">
            <v>478.02705264000002</v>
          </cell>
          <cell r="P638">
            <v>10858.724125559998</v>
          </cell>
        </row>
        <row r="639">
          <cell r="J639">
            <v>421595.08964496001</v>
          </cell>
          <cell r="K639">
            <v>56197.644546239993</v>
          </cell>
          <cell r="L639">
            <v>20721.615777720002</v>
          </cell>
          <cell r="M639">
            <v>243285.15088799997</v>
          </cell>
          <cell r="N639">
            <v>35568.237176999995</v>
          </cell>
          <cell r="O639">
            <v>0</v>
          </cell>
          <cell r="P639">
            <v>777367.73803391994</v>
          </cell>
        </row>
        <row r="640">
          <cell r="J640">
            <v>0</v>
          </cell>
          <cell r="K640">
            <v>385949.07344699994</v>
          </cell>
          <cell r="L640">
            <v>0</v>
          </cell>
          <cell r="M640">
            <v>46.958311440000003</v>
          </cell>
          <cell r="N640">
            <v>323.07525935999996</v>
          </cell>
          <cell r="O640">
            <v>0</v>
          </cell>
          <cell r="P640">
            <v>386319.10701779998</v>
          </cell>
        </row>
        <row r="641">
          <cell r="J641">
            <v>0</v>
          </cell>
          <cell r="K641">
            <v>141086.38614191997</v>
          </cell>
          <cell r="L641">
            <v>0</v>
          </cell>
          <cell r="M641">
            <v>17502.763325759999</v>
          </cell>
          <cell r="N641">
            <v>0</v>
          </cell>
          <cell r="O641">
            <v>0</v>
          </cell>
          <cell r="P641">
            <v>158589.14946767996</v>
          </cell>
        </row>
        <row r="642">
          <cell r="J642">
            <v>3798.9390347999993</v>
          </cell>
          <cell r="K642">
            <v>463887.78473678394</v>
          </cell>
          <cell r="L642">
            <v>32469.635566296001</v>
          </cell>
          <cell r="M642">
            <v>64967.866474176</v>
          </cell>
          <cell r="N642">
            <v>106377.75401947201</v>
          </cell>
          <cell r="O642">
            <v>1848.5157427200002</v>
          </cell>
          <cell r="P642">
            <v>673350.49557424791</v>
          </cell>
          <cell r="AK642">
            <v>0.68977528324688153</v>
          </cell>
          <cell r="AL642">
            <v>0.60875587232331341</v>
          </cell>
          <cell r="AM642">
            <v>0.45581326574016062</v>
          </cell>
          <cell r="AN642">
            <v>0.66612068078926134</v>
          </cell>
          <cell r="AO642">
            <v>0.52723916767712931</v>
          </cell>
          <cell r="AP642">
            <v>0.62891796509595299</v>
          </cell>
          <cell r="AQ642">
            <v>0.60034616012298825</v>
          </cell>
        </row>
        <row r="643">
          <cell r="J643">
            <v>0</v>
          </cell>
          <cell r="K643">
            <v>11182.385955600001</v>
          </cell>
          <cell r="L643">
            <v>1441.5705057600001</v>
          </cell>
          <cell r="M643">
            <v>671.31988560000002</v>
          </cell>
          <cell r="N643">
            <v>1179.12764664</v>
          </cell>
          <cell r="O643">
            <v>958.04451000000006</v>
          </cell>
          <cell r="P643">
            <v>15432.448503600001</v>
          </cell>
          <cell r="AK643" t="str">
            <v/>
          </cell>
          <cell r="AL643">
            <v>0.6818175523289749</v>
          </cell>
          <cell r="AM643">
            <v>0.40608414623298839</v>
          </cell>
          <cell r="AN643">
            <v>0.54975696211416636</v>
          </cell>
          <cell r="AO643">
            <v>0.60322564795479661</v>
          </cell>
          <cell r="AP643">
            <v>0.54329773272389914</v>
          </cell>
          <cell r="AQ643">
            <v>0.64649351308646352</v>
          </cell>
        </row>
        <row r="644">
          <cell r="J644">
            <v>0</v>
          </cell>
          <cell r="K644">
            <v>36625.227410304004</v>
          </cell>
          <cell r="L644">
            <v>0</v>
          </cell>
          <cell r="M644">
            <v>3573.5543798399999</v>
          </cell>
          <cell r="N644">
            <v>164.32771320000001</v>
          </cell>
          <cell r="O644">
            <v>6.933340799999999</v>
          </cell>
          <cell r="P644">
            <v>40370.042844144009</v>
          </cell>
          <cell r="AK644" t="str">
            <v/>
          </cell>
          <cell r="AL644">
            <v>0.69133567087437342</v>
          </cell>
          <cell r="AM644" t="str">
            <v/>
          </cell>
          <cell r="AN644">
            <v>0.73133691446676097</v>
          </cell>
          <cell r="AO644">
            <v>0.79844763077781133</v>
          </cell>
          <cell r="AP644">
            <v>0.45795356835769557</v>
          </cell>
          <cell r="AQ644">
            <v>0.69591560813699549</v>
          </cell>
        </row>
        <row r="645">
          <cell r="J645">
            <v>0</v>
          </cell>
          <cell r="K645">
            <v>394675.62512500794</v>
          </cell>
          <cell r="L645">
            <v>27316.783382615999</v>
          </cell>
          <cell r="M645">
            <v>15264.026100000001</v>
          </cell>
          <cell r="N645">
            <v>65074.540276656007</v>
          </cell>
          <cell r="O645">
            <v>7.7045493599999997</v>
          </cell>
          <cell r="P645">
            <v>502338.67943363992</v>
          </cell>
          <cell r="AK645" t="str">
            <v/>
          </cell>
          <cell r="AL645">
            <v>0.56626880785193512</v>
          </cell>
          <cell r="AM645">
            <v>0.47922801709300383</v>
          </cell>
          <cell r="AN645">
            <v>0.63029520824021912</v>
          </cell>
          <cell r="AO645">
            <v>0.58086281765197079</v>
          </cell>
          <cell r="AP645">
            <v>0.78798673381648454</v>
          </cell>
          <cell r="AQ645">
            <v>0.56619766633482826</v>
          </cell>
        </row>
        <row r="646">
          <cell r="J646">
            <v>3798.9390347999993</v>
          </cell>
          <cell r="K646">
            <v>11932.51900176</v>
          </cell>
          <cell r="L646">
            <v>97.54909056000001</v>
          </cell>
          <cell r="M646">
            <v>6691.3650289440011</v>
          </cell>
          <cell r="N646">
            <v>11333.293132608002</v>
          </cell>
          <cell r="O646">
            <v>186.85353456000001</v>
          </cell>
          <cell r="P646">
            <v>34040.518823232007</v>
          </cell>
          <cell r="AK646">
            <v>0.68977528324688153</v>
          </cell>
          <cell r="AL646">
            <v>0.84449966262262788</v>
          </cell>
          <cell r="AM646">
            <v>0.5531450492757457</v>
          </cell>
          <cell r="AN646">
            <v>0.84670564540638449</v>
          </cell>
          <cell r="AO646">
            <v>0.54451489448079715</v>
          </cell>
          <cell r="AP646">
            <v>0.64072961248997651</v>
          </cell>
          <cell r="AQ646">
            <v>0.78537044748060936</v>
          </cell>
        </row>
        <row r="647">
          <cell r="J647">
            <v>0</v>
          </cell>
          <cell r="K647">
            <v>9472.0272441119996</v>
          </cell>
          <cell r="L647">
            <v>3613.7325873600007</v>
          </cell>
          <cell r="M647">
            <v>38767.601079791995</v>
          </cell>
          <cell r="N647">
            <v>28626.465250367994</v>
          </cell>
          <cell r="O647">
            <v>688.97980799999993</v>
          </cell>
          <cell r="P647">
            <v>81168.805969631998</v>
          </cell>
          <cell r="AK647" t="str">
            <v/>
          </cell>
          <cell r="AL647">
            <v>0.65686444438143266</v>
          </cell>
          <cell r="AM647">
            <v>0.27857789769336305</v>
          </cell>
          <cell r="AN647">
            <v>0.60017504291541468</v>
          </cell>
          <cell r="AO647">
            <v>0.41834209535639633</v>
          </cell>
          <cell r="AP647">
            <v>0.70316876704524467</v>
          </cell>
          <cell r="AQ647">
            <v>0.54624555250595574</v>
          </cell>
        </row>
        <row r="648">
          <cell r="J648">
            <v>425394.02867976</v>
          </cell>
          <cell r="K648">
            <v>1058546.9809193038</v>
          </cell>
          <cell r="L648">
            <v>53404.578852336002</v>
          </cell>
          <cell r="M648">
            <v>329953.07197137596</v>
          </cell>
          <cell r="N648">
            <v>143430.992634672</v>
          </cell>
          <cell r="O648">
            <v>13143.921014880001</v>
          </cell>
          <cell r="P648">
            <v>2023873.5740723275</v>
          </cell>
          <cell r="AK648">
            <v>0.37307534458463459</v>
          </cell>
          <cell r="AL648">
            <v>0.55178588101628789</v>
          </cell>
          <cell r="AM648">
            <v>0.41788087338724605</v>
          </cell>
          <cell r="AN648">
            <v>0.46825714502879456</v>
          </cell>
          <cell r="AO648">
            <v>0.44916595809311355</v>
          </cell>
          <cell r="AP648">
            <v>0.39813556360883873</v>
          </cell>
          <cell r="AQ648">
            <v>0.49148351156239489</v>
          </cell>
        </row>
        <row r="659">
          <cell r="J659">
            <v>70.2</v>
          </cell>
          <cell r="K659">
            <v>2885.8</v>
          </cell>
          <cell r="L659">
            <v>58.1</v>
          </cell>
          <cell r="M659">
            <v>1266.9000000000001</v>
          </cell>
          <cell r="N659">
            <v>304.5</v>
          </cell>
          <cell r="O659">
            <v>25.939999999999998</v>
          </cell>
          <cell r="P659">
            <v>4611.4399999999996</v>
          </cell>
          <cell r="R659">
            <v>923.0128061404738</v>
          </cell>
          <cell r="S659">
            <v>411.16892166157544</v>
          </cell>
          <cell r="T659">
            <v>2111.562176270575</v>
          </cell>
          <cell r="U659">
            <v>721.80131362522832</v>
          </cell>
          <cell r="V659">
            <v>1118.1478961559033</v>
          </cell>
          <cell r="W659">
            <v>63.33516336760394</v>
          </cell>
          <cell r="X659">
            <v>634.5658178825106</v>
          </cell>
        </row>
        <row r="660">
          <cell r="K660">
            <v>139.69999999999999</v>
          </cell>
          <cell r="L660">
            <v>0.4</v>
          </cell>
          <cell r="M660">
            <v>3.2</v>
          </cell>
          <cell r="N660">
            <v>6.1</v>
          </cell>
          <cell r="O660">
            <v>6.8</v>
          </cell>
          <cell r="P660">
            <v>156.19999999999999</v>
          </cell>
          <cell r="R660">
            <v>0</v>
          </cell>
          <cell r="S660">
            <v>558.03993468331362</v>
          </cell>
          <cell r="T660">
            <v>1877.7109523607164</v>
          </cell>
          <cell r="U660">
            <v>740.94098023857111</v>
          </cell>
          <cell r="V660">
            <v>2053.1908988992682</v>
          </cell>
          <cell r="W660">
            <v>62.812515745089875</v>
          </cell>
          <cell r="X660">
            <v>325.91451699335084</v>
          </cell>
        </row>
        <row r="661">
          <cell r="K661">
            <v>571.1</v>
          </cell>
          <cell r="M661">
            <v>80.8</v>
          </cell>
          <cell r="N661">
            <v>3.2</v>
          </cell>
          <cell r="O661">
            <v>0.04</v>
          </cell>
          <cell r="P661">
            <v>655.14</v>
          </cell>
          <cell r="R661">
            <v>0</v>
          </cell>
          <cell r="S661">
            <v>692.34785116641626</v>
          </cell>
          <cell r="T661">
            <v>0</v>
          </cell>
          <cell r="U661">
            <v>1191.3725339979069</v>
          </cell>
          <cell r="V661">
            <v>0</v>
          </cell>
          <cell r="W661">
            <v>78.027047916507854</v>
          </cell>
          <cell r="X661">
            <v>721.23625782388558</v>
          </cell>
        </row>
        <row r="662">
          <cell r="K662">
            <v>1178.9000000000001</v>
          </cell>
          <cell r="L662">
            <v>57.5</v>
          </cell>
          <cell r="M662">
            <v>208.6</v>
          </cell>
          <cell r="N662">
            <v>22.4</v>
          </cell>
          <cell r="O662">
            <v>0.5</v>
          </cell>
          <cell r="P662">
            <v>1467.9</v>
          </cell>
          <cell r="R662">
            <v>923.0128061404738</v>
          </cell>
          <cell r="S662">
            <v>535.34000513687386</v>
          </cell>
          <cell r="T662">
            <v>2114.2729621069484</v>
          </cell>
          <cell r="U662">
            <v>725.48499555075102</v>
          </cell>
          <cell r="V662">
            <v>1104.1198369930435</v>
          </cell>
          <cell r="W662">
            <v>0</v>
          </cell>
          <cell r="X662">
            <v>865.37907483405581</v>
          </cell>
        </row>
        <row r="663">
          <cell r="J663">
            <v>70.2</v>
          </cell>
          <cell r="K663">
            <v>812.2</v>
          </cell>
          <cell r="L663">
            <v>0.2</v>
          </cell>
          <cell r="M663">
            <v>422.8</v>
          </cell>
          <cell r="N663">
            <v>95.7</v>
          </cell>
          <cell r="O663">
            <v>4</v>
          </cell>
          <cell r="P663">
            <v>1405.1000000000001</v>
          </cell>
          <cell r="R663">
            <v>0</v>
          </cell>
          <cell r="S663">
            <v>371.47488872351084</v>
          </cell>
          <cell r="T663">
            <v>0</v>
          </cell>
          <cell r="U663">
            <v>1310.2889876164431</v>
          </cell>
          <cell r="V663">
            <v>902.37879575896636</v>
          </cell>
          <cell r="W663">
            <v>0</v>
          </cell>
          <cell r="X663">
            <v>371.7143258260524</v>
          </cell>
        </row>
        <row r="664">
          <cell r="K664">
            <v>183.9</v>
          </cell>
          <cell r="M664">
            <v>551.5</v>
          </cell>
          <cell r="N664">
            <v>177.1</v>
          </cell>
          <cell r="O664">
            <v>14.6</v>
          </cell>
          <cell r="P664">
            <v>927.1</v>
          </cell>
          <cell r="R664">
            <v>0</v>
          </cell>
          <cell r="S664">
            <v>495.14221323171978</v>
          </cell>
          <cell r="T664">
            <v>0</v>
          </cell>
          <cell r="U664">
            <v>650.72849818313</v>
          </cell>
          <cell r="V664">
            <v>0</v>
          </cell>
          <cell r="W664">
            <v>0</v>
          </cell>
          <cell r="X664">
            <v>512.54273466367169</v>
          </cell>
        </row>
        <row r="665">
          <cell r="J665">
            <v>168.7</v>
          </cell>
          <cell r="K665">
            <v>14285.640000000001</v>
          </cell>
          <cell r="L665">
            <v>840.04</v>
          </cell>
          <cell r="M665">
            <v>2958.91</v>
          </cell>
          <cell r="N665">
            <v>2879.51</v>
          </cell>
          <cell r="O665">
            <v>72.8</v>
          </cell>
          <cell r="P665">
            <v>21205.600000000002</v>
          </cell>
          <cell r="R665">
            <v>667.19060837356744</v>
          </cell>
          <cell r="S665">
            <v>387.68435670665099</v>
          </cell>
          <cell r="T665">
            <v>1785.5570096122528</v>
          </cell>
          <cell r="U665">
            <v>597.73459461065067</v>
          </cell>
          <cell r="V665">
            <v>456.78105064417218</v>
          </cell>
          <cell r="W665">
            <v>47.324781846216233</v>
          </cell>
          <cell r="X665">
            <v>472.90595862062287</v>
          </cell>
        </row>
        <row r="666">
          <cell r="K666">
            <v>422.2</v>
          </cell>
          <cell r="L666">
            <v>34.799999999999997</v>
          </cell>
          <cell r="M666">
            <v>19.600000000000001</v>
          </cell>
          <cell r="N666">
            <v>35</v>
          </cell>
          <cell r="O666">
            <v>30.4</v>
          </cell>
          <cell r="P666">
            <v>542</v>
          </cell>
          <cell r="R666">
            <v>0</v>
          </cell>
          <cell r="S666">
            <v>366.50927913522719</v>
          </cell>
          <cell r="T666">
            <v>1875.1018125473395</v>
          </cell>
          <cell r="U666">
            <v>574.07943126189866</v>
          </cell>
          <cell r="V666">
            <v>409.31861573656158</v>
          </cell>
          <cell r="W666">
            <v>50.09663032052265</v>
          </cell>
          <cell r="X666">
            <v>468.75632317376784</v>
          </cell>
        </row>
        <row r="667">
          <cell r="K667">
            <v>1509.5</v>
          </cell>
          <cell r="M667">
            <v>175.1</v>
          </cell>
          <cell r="N667">
            <v>7.4</v>
          </cell>
          <cell r="O667">
            <v>0.2</v>
          </cell>
          <cell r="P667">
            <v>1692.2</v>
          </cell>
          <cell r="R667">
            <v>0</v>
          </cell>
          <cell r="S667">
            <v>376.44049831179467</v>
          </cell>
          <cell r="T667">
            <v>0</v>
          </cell>
          <cell r="U667">
            <v>489.86008612622447</v>
          </cell>
          <cell r="V667">
            <v>316.18784575806308</v>
          </cell>
          <cell r="W667">
            <v>68.279851696119749</v>
          </cell>
          <cell r="X667">
            <v>386.3561000389945</v>
          </cell>
        </row>
        <row r="668">
          <cell r="K668">
            <v>10735.94</v>
          </cell>
          <cell r="L668">
            <v>716.34</v>
          </cell>
          <cell r="M668">
            <v>596.21</v>
          </cell>
          <cell r="N668">
            <v>1579.61</v>
          </cell>
          <cell r="O668">
            <v>0.7</v>
          </cell>
          <cell r="P668">
            <v>13628.800000000003</v>
          </cell>
          <cell r="R668">
            <v>0</v>
          </cell>
          <cell r="S668">
            <v>391.10086947720367</v>
          </cell>
          <cell r="T668">
            <v>1707.2471512200493</v>
          </cell>
          <cell r="U668">
            <v>591.42798550332964</v>
          </cell>
          <cell r="V668">
            <v>378.86713781443677</v>
          </cell>
          <cell r="W668">
            <v>75.874748243477995</v>
          </cell>
          <cell r="X668">
            <v>454.90090258137707</v>
          </cell>
        </row>
        <row r="669">
          <cell r="J669">
            <v>168.7</v>
          </cell>
          <cell r="K669">
            <v>1187.4000000000001</v>
          </cell>
          <cell r="L669">
            <v>2.6</v>
          </cell>
          <cell r="M669">
            <v>629.5</v>
          </cell>
          <cell r="N669">
            <v>377</v>
          </cell>
          <cell r="O669">
            <v>8.9</v>
          </cell>
          <cell r="P669">
            <v>2374.1</v>
          </cell>
          <cell r="R669">
            <v>667.19060837356744</v>
          </cell>
          <cell r="S669">
            <v>304.0844728825175</v>
          </cell>
          <cell r="T669">
            <v>1407.1960726816303</v>
          </cell>
          <cell r="U669">
            <v>393.33903889208108</v>
          </cell>
          <cell r="V669">
            <v>538.99115922160991</v>
          </cell>
          <cell r="W669">
            <v>55.761878885164471</v>
          </cell>
          <cell r="X669">
            <v>420.05720982797044</v>
          </cell>
        </row>
        <row r="670">
          <cell r="K670">
            <v>430.6</v>
          </cell>
          <cell r="L670">
            <v>86.3</v>
          </cell>
          <cell r="M670">
            <v>1538.5</v>
          </cell>
          <cell r="N670">
            <v>880.5</v>
          </cell>
          <cell r="O670">
            <v>32.6</v>
          </cell>
          <cell r="P670">
            <v>2968.5</v>
          </cell>
          <cell r="R670">
            <v>0</v>
          </cell>
          <cell r="S670">
            <v>464.87564050313335</v>
          </cell>
          <cell r="T670">
            <v>2684.8048679655089</v>
          </cell>
          <cell r="U670">
            <v>675.33190238006853</v>
          </cell>
          <cell r="V670">
            <v>780.06535943843153</v>
          </cell>
          <cell r="W670">
            <v>42.056430392537528</v>
          </cell>
          <cell r="X670">
            <v>736.16722895915188</v>
          </cell>
        </row>
        <row r="671">
          <cell r="R671">
            <v>919.8630104003845</v>
          </cell>
          <cell r="S671">
            <v>400.53609580344573</v>
          </cell>
          <cell r="T671">
            <v>1900.5843425525975</v>
          </cell>
          <cell r="U671">
            <v>693.46032768208408</v>
          </cell>
          <cell r="V671">
            <v>539.1662141926779</v>
          </cell>
          <cell r="W671">
            <v>60.458628994930521</v>
          </cell>
          <cell r="X671">
            <v>573.97983857207191</v>
          </cell>
        </row>
        <row r="680">
          <cell r="J680">
            <v>377.22019408031616</v>
          </cell>
          <cell r="K680">
            <v>225.89886230648628</v>
          </cell>
          <cell r="L680">
            <v>474.34039507874905</v>
          </cell>
          <cell r="M680">
            <v>283.52108403381533</v>
          </cell>
          <cell r="N680">
            <v>237.70814601492037</v>
          </cell>
          <cell r="O680">
            <v>0</v>
          </cell>
          <cell r="P680">
            <v>246.67218119428111</v>
          </cell>
        </row>
        <row r="685">
          <cell r="J685">
            <v>492.25908007973288</v>
          </cell>
          <cell r="K685">
            <v>333.99812218626033</v>
          </cell>
          <cell r="L685">
            <v>1586.5979822263969</v>
          </cell>
          <cell r="M685">
            <v>395.76661629498517</v>
          </cell>
          <cell r="N685">
            <v>412.84209739336922</v>
          </cell>
          <cell r="O685">
            <v>20.512534785400728</v>
          </cell>
          <cell r="P685">
            <v>390.95732681814673</v>
          </cell>
        </row>
        <row r="686">
          <cell r="J686" t="str">
            <v/>
          </cell>
          <cell r="K686">
            <v>298.27108964105901</v>
          </cell>
          <cell r="L686">
            <v>1835.4531188042524</v>
          </cell>
          <cell r="M686">
            <v>487.79021479759757</v>
          </cell>
          <cell r="N686">
            <v>359.73641810330633</v>
          </cell>
          <cell r="O686">
            <v>29.471060714161823</v>
          </cell>
          <cell r="P686">
            <v>369.756340148672</v>
          </cell>
        </row>
        <row r="687">
          <cell r="J687" t="str">
            <v/>
          </cell>
          <cell r="K687">
            <v>294.05577102215204</v>
          </cell>
          <cell r="L687" t="str">
            <v/>
          </cell>
          <cell r="M687">
            <v>359.66666314324368</v>
          </cell>
          <cell r="N687">
            <v>273.68390918374558</v>
          </cell>
          <cell r="O687">
            <v>38.4602994908673</v>
          </cell>
          <cell r="P687">
            <v>308.64693201396227</v>
          </cell>
        </row>
        <row r="688">
          <cell r="J688" t="str">
            <v/>
          </cell>
          <cell r="K688">
            <v>359.06551220075141</v>
          </cell>
          <cell r="L688">
            <v>1500.7392493347252</v>
          </cell>
          <cell r="M688">
            <v>420.50893719049827</v>
          </cell>
          <cell r="N688">
            <v>375.42099624509262</v>
          </cell>
          <cell r="O688">
            <v>7.096624933139017</v>
          </cell>
          <cell r="P688">
            <v>415.29030362796186</v>
          </cell>
        </row>
        <row r="689">
          <cell r="J689">
            <v>492.25908007973288</v>
          </cell>
          <cell r="K689">
            <v>240.75683455592784</v>
          </cell>
          <cell r="L689">
            <v>1277.4685642454056</v>
          </cell>
          <cell r="M689">
            <v>306.22660652888817</v>
          </cell>
          <cell r="N689">
            <v>398.53672005585952</v>
          </cell>
          <cell r="O689">
            <v>16.647846832422445</v>
          </cell>
          <cell r="P689">
            <v>289.39642424907936</v>
          </cell>
        </row>
        <row r="690">
          <cell r="J690" t="str">
            <v/>
          </cell>
          <cell r="K690">
            <v>309.49831162716038</v>
          </cell>
          <cell r="L690">
            <v>2684.8048679655089</v>
          </cell>
          <cell r="M690">
            <v>441.31538754362674</v>
          </cell>
          <cell r="N690">
            <v>519.30410942153242</v>
          </cell>
          <cell r="O690">
            <v>15.27041636470503</v>
          </cell>
          <cell r="P690">
            <v>456.30137359999696</v>
          </cell>
        </row>
      </sheetData>
      <sheetData sheetId="29"/>
      <sheetData sheetId="30"/>
      <sheetData sheetId="3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glio1"/>
    </sheetNames>
    <sheetDataSet>
      <sheetData sheetId="0">
        <row r="30">
          <cell r="C30">
            <v>129125.11144410378</v>
          </cell>
          <cell r="H30">
            <v>102271.84769534844</v>
          </cell>
          <cell r="M30">
            <v>86271.662771999938</v>
          </cell>
          <cell r="N30">
            <v>82940.077425267722</v>
          </cell>
          <cell r="O30">
            <v>80570.357057719215</v>
          </cell>
          <cell r="P30">
            <v>75892.481953213486</v>
          </cell>
          <cell r="Q30">
            <v>73823.368096151171</v>
          </cell>
          <cell r="R30">
            <v>69389.17968654148</v>
          </cell>
        </row>
        <row r="31">
          <cell r="C31">
            <v>183906.35234145913</v>
          </cell>
          <cell r="H31">
            <v>78980.17632377494</v>
          </cell>
          <cell r="M31">
            <v>32518.147087917507</v>
          </cell>
          <cell r="N31">
            <v>25029.930073478179</v>
          </cell>
          <cell r="O31">
            <v>22478.726709369235</v>
          </cell>
          <cell r="P31">
            <v>20302.998876885664</v>
          </cell>
          <cell r="Q31">
            <v>16711.717261915914</v>
          </cell>
          <cell r="R31">
            <v>15374.80573466537</v>
          </cell>
        </row>
        <row r="32">
          <cell r="C32">
            <v>18565.205696451099</v>
          </cell>
          <cell r="H32">
            <v>26010.445768841375</v>
          </cell>
          <cell r="M32">
            <v>27843.573537052638</v>
          </cell>
          <cell r="N32">
            <v>30285.623987822994</v>
          </cell>
          <cell r="O32">
            <v>30401.439592940238</v>
          </cell>
          <cell r="P32">
            <v>30080.74017216159</v>
          </cell>
          <cell r="Q32">
            <v>30218.029265596833</v>
          </cell>
          <cell r="R32">
            <v>30478.374829230255</v>
          </cell>
        </row>
        <row r="33">
          <cell r="C33">
            <v>36970.470131027425</v>
          </cell>
          <cell r="H33">
            <v>35897.439085066399</v>
          </cell>
          <cell r="M33">
            <v>32145.345675205295</v>
          </cell>
          <cell r="N33">
            <v>33604.666110735336</v>
          </cell>
          <cell r="O33">
            <v>34656.299983103658</v>
          </cell>
          <cell r="P33">
            <v>32456.821960641304</v>
          </cell>
          <cell r="Q33">
            <v>33267.949655884731</v>
          </cell>
          <cell r="R33">
            <v>31249.012781444795</v>
          </cell>
        </row>
        <row r="34">
          <cell r="C34">
            <v>6367.77432283904</v>
          </cell>
          <cell r="H34">
            <v>6897.2172090594222</v>
          </cell>
          <cell r="M34">
            <v>8996.8881438067692</v>
          </cell>
          <cell r="N34">
            <v>9273.464881421005</v>
          </cell>
          <cell r="O34">
            <v>9204.162438433128</v>
          </cell>
          <cell r="P34">
            <v>8925.0963973476319</v>
          </cell>
          <cell r="Q34">
            <v>8996.8872960605768</v>
          </cell>
          <cell r="R34">
            <v>8680.3977701031617</v>
          </cell>
        </row>
        <row r="35">
          <cell r="C35">
            <v>1642.1002903352685</v>
          </cell>
          <cell r="H35">
            <v>1725.941991112878</v>
          </cell>
          <cell r="M35">
            <v>1890.4421701936476</v>
          </cell>
          <cell r="N35">
            <v>1872.0497492734071</v>
          </cell>
          <cell r="O35">
            <v>1763.1765460278152</v>
          </cell>
          <cell r="P35">
            <v>1694.0823422662211</v>
          </cell>
          <cell r="Q35">
            <v>1556.1387602276711</v>
          </cell>
          <cell r="R35">
            <v>1479.4326802315916</v>
          </cell>
        </row>
        <row r="36">
          <cell r="C36">
            <v>222.30746421780091</v>
          </cell>
          <cell r="H36">
            <v>216.28963994821706</v>
          </cell>
          <cell r="M36">
            <v>226.85971277286478</v>
          </cell>
          <cell r="N36">
            <v>197.2608584726521</v>
          </cell>
          <cell r="O36">
            <v>178.49536514844371</v>
          </cell>
          <cell r="P36">
            <v>158.53440178446982</v>
          </cell>
          <cell r="Q36">
            <v>117.82440849917197</v>
          </cell>
          <cell r="R36">
            <v>94.481511964074627</v>
          </cell>
        </row>
        <row r="37">
          <cell r="C37">
            <v>5926.8176024470777</v>
          </cell>
          <cell r="H37">
            <v>2850.399405832191</v>
          </cell>
          <cell r="M37">
            <v>1405.5012465627476</v>
          </cell>
          <cell r="N37">
            <v>1236.5137633030854</v>
          </cell>
          <cell r="O37">
            <v>1173.9558378762918</v>
          </cell>
          <cell r="P37">
            <v>1011.9929019482217</v>
          </cell>
          <cell r="Q37">
            <v>935.68330384803471</v>
          </cell>
          <cell r="R37">
            <v>801.63040747032346</v>
          </cell>
        </row>
      </sheetData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tonio.caputo@isprambiente.it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9FF1A-40FB-403D-BD5C-F25302ACCE19}">
  <dimension ref="A1:XFC57"/>
  <sheetViews>
    <sheetView showGridLines="0" tabSelected="1" workbookViewId="0">
      <selection activeCell="A16" sqref="A16"/>
    </sheetView>
  </sheetViews>
  <sheetFormatPr defaultColWidth="9.33203125" defaultRowHeight="14.4" customHeight="1" zeroHeight="1" x14ac:dyDescent="0.3"/>
  <cols>
    <col min="1" max="1" width="115.33203125" customWidth="1"/>
    <col min="2" max="9" width="0" hidden="1" customWidth="1"/>
    <col min="10" max="16383" width="9.33203125" hidden="1" customWidth="1"/>
    <col min="16384" max="16384" width="6.5546875" hidden="1" customWidth="1"/>
  </cols>
  <sheetData>
    <row r="1" spans="1:9" x14ac:dyDescent="0.3"/>
    <row r="2" spans="1:9" x14ac:dyDescent="0.3"/>
    <row r="3" spans="1:9" x14ac:dyDescent="0.3"/>
    <row r="4" spans="1:9" x14ac:dyDescent="0.3"/>
    <row r="5" spans="1:9" x14ac:dyDescent="0.3"/>
    <row r="6" spans="1:9" x14ac:dyDescent="0.3"/>
    <row r="7" spans="1:9" x14ac:dyDescent="0.3"/>
    <row r="8" spans="1:9" x14ac:dyDescent="0.3"/>
    <row r="9" spans="1:9" x14ac:dyDescent="0.3"/>
    <row r="10" spans="1:9" x14ac:dyDescent="0.3"/>
    <row r="11" spans="1:9" x14ac:dyDescent="0.3"/>
    <row r="12" spans="1:9" x14ac:dyDescent="0.3"/>
    <row r="13" spans="1:9" x14ac:dyDescent="0.3"/>
    <row r="14" spans="1:9" x14ac:dyDescent="0.3"/>
    <row r="15" spans="1:9" ht="15.6" x14ac:dyDescent="0.3">
      <c r="A15" s="1" t="s">
        <v>0</v>
      </c>
    </row>
    <row r="16" spans="1:9" ht="15.6" x14ac:dyDescent="0.3">
      <c r="A16" s="2" t="s">
        <v>1</v>
      </c>
      <c r="B16" s="3"/>
      <c r="C16" s="3"/>
      <c r="D16" s="3"/>
      <c r="E16" s="3"/>
      <c r="F16" s="3"/>
      <c r="G16" s="3"/>
      <c r="H16" s="3"/>
      <c r="I16" s="3"/>
    </row>
    <row r="17" spans="1:9" ht="15.6" x14ac:dyDescent="0.3">
      <c r="A17" s="2"/>
      <c r="B17" s="3"/>
      <c r="C17" s="3"/>
      <c r="D17" s="3"/>
      <c r="E17" s="3"/>
      <c r="F17" s="3"/>
      <c r="G17" s="3"/>
      <c r="H17" s="3"/>
      <c r="I17" s="3"/>
    </row>
    <row r="18" spans="1:9" ht="15.6" x14ac:dyDescent="0.3">
      <c r="A18" s="4" t="s">
        <v>2</v>
      </c>
      <c r="B18" s="3"/>
      <c r="C18" s="3"/>
      <c r="D18" s="3"/>
      <c r="E18" s="3"/>
      <c r="F18" s="3"/>
      <c r="G18" s="3"/>
      <c r="H18" s="3"/>
      <c r="I18" s="3"/>
    </row>
    <row r="19" spans="1:9" ht="15.6" x14ac:dyDescent="0.3">
      <c r="A19" s="4" t="s">
        <v>3</v>
      </c>
      <c r="B19" s="5"/>
      <c r="C19" s="5"/>
      <c r="D19" s="5"/>
      <c r="E19" s="5"/>
      <c r="F19" s="5"/>
      <c r="G19" s="5"/>
      <c r="H19" s="5"/>
      <c r="I19" s="5"/>
    </row>
    <row r="20" spans="1:9" ht="15.6" x14ac:dyDescent="0.3">
      <c r="A20" s="4" t="s">
        <v>4</v>
      </c>
      <c r="B20" s="5"/>
      <c r="C20" s="5"/>
      <c r="D20" s="5"/>
      <c r="E20" s="5"/>
      <c r="F20" s="5"/>
      <c r="G20" s="5"/>
      <c r="H20" s="5"/>
      <c r="I20" s="5"/>
    </row>
    <row r="21" spans="1:9" ht="15.6" x14ac:dyDescent="0.3">
      <c r="A21" s="4" t="s">
        <v>5</v>
      </c>
      <c r="B21" s="5"/>
      <c r="C21" s="5"/>
      <c r="D21" s="5"/>
      <c r="E21" s="5"/>
      <c r="F21" s="5"/>
      <c r="G21" s="5"/>
      <c r="H21" s="5"/>
      <c r="I21" s="5"/>
    </row>
    <row r="22" spans="1:9" ht="15.6" x14ac:dyDescent="0.3">
      <c r="A22" s="4" t="s">
        <v>6</v>
      </c>
      <c r="B22" s="5"/>
      <c r="C22" s="5"/>
      <c r="D22" s="5"/>
      <c r="E22" s="5"/>
      <c r="F22" s="5"/>
      <c r="G22" s="5"/>
      <c r="H22" s="5"/>
      <c r="I22" s="5"/>
    </row>
    <row r="23" spans="1:9" ht="15.6" x14ac:dyDescent="0.3">
      <c r="A23" s="4" t="s">
        <v>7</v>
      </c>
      <c r="B23" s="5"/>
      <c r="C23" s="5"/>
      <c r="D23" s="5"/>
      <c r="E23" s="5"/>
      <c r="F23" s="5"/>
      <c r="G23" s="5"/>
      <c r="H23" s="5"/>
      <c r="I23" s="5"/>
    </row>
    <row r="24" spans="1:9" ht="15.6" x14ac:dyDescent="0.3">
      <c r="A24" s="6" t="s">
        <v>8</v>
      </c>
      <c r="B24" s="5"/>
      <c r="C24" s="5"/>
      <c r="D24" s="5"/>
      <c r="E24" s="5"/>
      <c r="F24" s="5"/>
      <c r="G24" s="5"/>
      <c r="H24" s="5"/>
      <c r="I24" s="5"/>
    </row>
    <row r="25" spans="1:9" ht="15.6" x14ac:dyDescent="0.3">
      <c r="A25" s="4" t="s">
        <v>9</v>
      </c>
      <c r="B25" s="5"/>
      <c r="C25" s="5"/>
      <c r="D25" s="5"/>
      <c r="E25" s="5"/>
      <c r="F25" s="5"/>
      <c r="G25" s="5"/>
      <c r="H25" s="5"/>
      <c r="I25" s="5"/>
    </row>
    <row r="26" spans="1:9" ht="15.6" x14ac:dyDescent="0.3">
      <c r="A26" s="4" t="s">
        <v>10</v>
      </c>
      <c r="B26" s="5"/>
      <c r="C26" s="5"/>
      <c r="D26" s="5"/>
      <c r="E26" s="5"/>
      <c r="F26" s="5"/>
      <c r="G26" s="5"/>
      <c r="H26" s="5"/>
      <c r="I26" s="5"/>
    </row>
    <row r="27" spans="1:9" ht="15.6" x14ac:dyDescent="0.3">
      <c r="A27" s="4" t="s">
        <v>11</v>
      </c>
      <c r="B27" s="5"/>
      <c r="C27" s="5"/>
      <c r="D27" s="5"/>
      <c r="E27" s="5"/>
      <c r="F27" s="5"/>
      <c r="G27" s="5"/>
      <c r="H27" s="5"/>
      <c r="I27" s="5"/>
    </row>
    <row r="28" spans="1:9" ht="15.6" x14ac:dyDescent="0.3">
      <c r="A28" s="6" t="s">
        <v>12</v>
      </c>
      <c r="B28" s="5"/>
      <c r="C28" s="5"/>
      <c r="D28" s="5"/>
      <c r="E28" s="5"/>
      <c r="F28" s="5"/>
      <c r="G28" s="5"/>
      <c r="H28" s="5"/>
      <c r="I28" s="5"/>
    </row>
    <row r="29" spans="1:9" ht="15.6" x14ac:dyDescent="0.3">
      <c r="A29" s="6" t="s">
        <v>13</v>
      </c>
      <c r="B29" s="5"/>
      <c r="C29" s="5"/>
      <c r="D29" s="5"/>
      <c r="E29" s="5"/>
      <c r="F29" s="5"/>
      <c r="G29" s="5"/>
      <c r="H29" s="5"/>
      <c r="I29" s="5"/>
    </row>
    <row r="30" spans="1:9" x14ac:dyDescent="0.3">
      <c r="A30" s="6" t="s">
        <v>14</v>
      </c>
    </row>
    <row r="31" spans="1:9" x14ac:dyDescent="0.3">
      <c r="A31" s="4" t="s">
        <v>15</v>
      </c>
    </row>
    <row r="32" spans="1:9" x14ac:dyDescent="0.3">
      <c r="A32" s="4" t="s">
        <v>16</v>
      </c>
    </row>
    <row r="33" spans="1:1" x14ac:dyDescent="0.3">
      <c r="A33" s="4" t="s">
        <v>17</v>
      </c>
    </row>
    <row r="34" spans="1:1" x14ac:dyDescent="0.3">
      <c r="A34" s="4" t="s">
        <v>18</v>
      </c>
    </row>
    <row r="35" spans="1:1" x14ac:dyDescent="0.3">
      <c r="A35" s="7" t="s">
        <v>19</v>
      </c>
    </row>
    <row r="36" spans="1:1" x14ac:dyDescent="0.3">
      <c r="A36" s="7" t="s">
        <v>20</v>
      </c>
    </row>
    <row r="37" spans="1:1" x14ac:dyDescent="0.3">
      <c r="A37" s="7" t="s">
        <v>21</v>
      </c>
    </row>
    <row r="38" spans="1:1" x14ac:dyDescent="0.3">
      <c r="A38" s="7" t="s">
        <v>22</v>
      </c>
    </row>
    <row r="39" spans="1:1" x14ac:dyDescent="0.3">
      <c r="A39" s="7" t="s">
        <v>23</v>
      </c>
    </row>
    <row r="40" spans="1:1" x14ac:dyDescent="0.3">
      <c r="A40" s="7" t="s">
        <v>24</v>
      </c>
    </row>
    <row r="41" spans="1:1" x14ac:dyDescent="0.3">
      <c r="A41" s="7" t="s">
        <v>25</v>
      </c>
    </row>
    <row r="42" spans="1:1" x14ac:dyDescent="0.3">
      <c r="A42" s="7" t="s">
        <v>26</v>
      </c>
    </row>
    <row r="43" spans="1:1" x14ac:dyDescent="0.3"/>
    <row r="44" spans="1:1" x14ac:dyDescent="0.3"/>
    <row r="45" spans="1:1" x14ac:dyDescent="0.3"/>
    <row r="46" spans="1:1" x14ac:dyDescent="0.3"/>
    <row r="47" spans="1:1" x14ac:dyDescent="0.3"/>
    <row r="48" spans="1:1" x14ac:dyDescent="0.3"/>
    <row r="49" x14ac:dyDescent="0.3"/>
    <row r="50" x14ac:dyDescent="0.3"/>
    <row r="51" x14ac:dyDescent="0.3"/>
    <row r="52" x14ac:dyDescent="0.3"/>
    <row r="53" x14ac:dyDescent="0.3"/>
    <row r="54" x14ac:dyDescent="0.3"/>
    <row r="55" hidden="1" x14ac:dyDescent="0.3"/>
    <row r="56" hidden="1" x14ac:dyDescent="0.3"/>
    <row r="57" hidden="1" x14ac:dyDescent="0.3"/>
  </sheetData>
  <hyperlinks>
    <hyperlink ref="A19" location="'1'!A1" display="Produzione termoelettrica lorda per combustibile" xr:uid="{7BF22223-CCDC-4B4F-90FC-6FE73296660F}"/>
    <hyperlink ref="A22" location="'4'!A1" display="4. Produzione netta di energia elettrica totale e produzione combinata di energia elettrica e calore" xr:uid="{3202ADB9-7EF9-40A2-B406-FA00C1C94E86}"/>
    <hyperlink ref="A23" location="'5'!A1" display="5. Produzione elettrica lorda per fonte" xr:uid="{CEDEF508-989A-4725-8ED5-669335334426}"/>
    <hyperlink ref="A24" location="'6'!A1" display="6.  Produzione elettrica lorda e potenza efficiente lorda per fonte rinnovabile." xr:uid="{D01AA26E-3959-41AD-AF5A-74CE2C67A225}"/>
    <hyperlink ref="A25" location="'7'!A1" display="7. Quota della produzione elettrica lorda nazionale dalle diverse fonti." xr:uid="{B635FBB2-2453-4AA9-AA9E-193E58AFDC58}"/>
    <hyperlink ref="A26" location="'8'!A1" display="8. Fattori di emissione medi nazionali" xr:uid="{BE04C5A5-71E2-4A6F-8032-55ADF3A44F26}"/>
    <hyperlink ref="A27" location="'9'!A1" display="9. Emissioni di anidride carbonica dal settore termoelettrico per combustibile" xr:uid="{D63C8337-E601-477B-82A5-4DFD68A0DFB2}"/>
    <hyperlink ref="A28" location="'10'!A1" display="10. Andamento delle emissioni da produzione termoelettrica per combustibile" xr:uid="{4F2C9B06-32E2-4521-B69A-C98CE86B9518}"/>
    <hyperlink ref="A29" location="'11'!A1" display="11. Variazione annuale della produzione termoelettrica e delle emissioni per combustibile (1990=100)" xr:uid="{C14F6BD3-C2C4-48BC-B738-D5846A29B81F}"/>
    <hyperlink ref="A30" location="'12'!A1" display="12. Fattori di emissioni di anidride carbonica da produzione termoelettrica lorda per combustibile" xr:uid="{4CC91344-A924-4740-BC5A-BE5A50B9F928}"/>
    <hyperlink ref="A31" location="'13'!A1" display="13. Dati di produzione e consumo di energia elettrica" xr:uid="{F351D869-878E-430B-87A7-8B76A8BB882F}"/>
    <hyperlink ref="A32" location="'14'!A1" display="14. Fattori di emissione della produzione elettrica nazionale e dei consumi elettrici" xr:uid="{2810E27A-424B-47B9-AA32-3B08AE5674C3}"/>
    <hyperlink ref="A33" location="'15'!A1" display="15. Andamento del fattore di emissione di anidride carbonica per kWh elettrico prodotto e consumato" xr:uid="{F4C8FE2A-A5B1-4748-9A4E-2108A2A62DB1}"/>
    <hyperlink ref="A34" location="'16'!A1" display="16. Fattori di emissioni di anidride carbonica da produzione termoelettrica lorda per combustibile" xr:uid="{A1A2E174-0E52-4A53-9CBA-7A85594F8DE1}"/>
    <hyperlink ref="A21" location="'3'!A1" display="Quota relativa di produzione termoelettrica lorda per combustibile" xr:uid="{AE1A7C51-EB9A-43E2-86DC-37A07C2EADA4}"/>
    <hyperlink ref="A20" location="'2'!A1" display="2. Percentuale della produzione termoelettrica lorda per combustibile" xr:uid="{9F57C905-4B4B-44EB-A9D2-E0A6A54DC09E}"/>
    <hyperlink ref="A16" r:id="rId1" xr:uid="{8DF11056-6543-4EB7-87E7-084193E47844}"/>
    <hyperlink ref="A41" location="'23'!A1" display="23. Consumi energetici ed efficienza del parco termoelettrico" xr:uid="{D0DE492B-CB62-4563-BC56-6BF9D7064B76}"/>
    <hyperlink ref="A18" location="'0'!A1" display="0. Raggruppamento dei combustibili secondo le categorie utilizzate da Terna e da Eurostat" xr:uid="{5A2150DB-1473-44A1-A6C0-EE3FA12AC254}"/>
    <hyperlink ref="A35" location="'17'!A1" display="17. Fattori di emissione per la produzione elettrica per tipologia di impianto e tipologia di combustibile" xr:uid="{9CCAB778-216D-4546-A882-233EE97F8151}"/>
    <hyperlink ref="A36" location="'18'!A1" display="18. Fattori di emissione per produzione di elettricità e calore da centrali cogenerative per tipologia di impianto e tipologia di combustibile" xr:uid="{D161A94D-C564-4DE4-8AAB-B7C3731EFD25}"/>
    <hyperlink ref="A37" location="'19'!A1" display="19. Emissioni e Fattori di emissione di GHG e alti contaminanti per la produzione di energia elettrica e calore" xr:uid="{4FFEC4DE-3794-49EC-AA96-BBC5CFFC3F11}"/>
    <hyperlink ref="A38" location="'20'!A1" display="20. Consumo di energia destinata alla produzione elettrica per tipologia di impianto e tipologia di combustibile" xr:uid="{E2CDE0CB-1E9A-41BC-96D0-9C562728C26C}"/>
    <hyperlink ref="A39" location="'21'!A1" display="21. Consumo di energia delle centrali cogenerative per tipologia di impianto e tipologia di combustibile" xr:uid="{2AFBCA32-BA85-4722-89B9-21D5FFAB812B}"/>
    <hyperlink ref="A40" location="'22'!A1" display="22. Produzione di calore delle centrali cogenerative per tipologia di impianto e tipologia di combustibile" xr:uid="{61D962E7-D4F1-4013-9A22-7113AE5A75F0}"/>
    <hyperlink ref="A42" location="'24'!A1" display="24. Efficienza elettrica e totale per tipologia di impianto e tipologia di combustibile" xr:uid="{30FC0BFF-269D-48E1-9A8B-8835BC26402A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0C29E-C092-47A6-BBB6-B4571B879C79}">
  <dimension ref="A1:L275"/>
  <sheetViews>
    <sheetView showGridLines="0" zoomScale="85" zoomScaleNormal="85" workbookViewId="0"/>
  </sheetViews>
  <sheetFormatPr defaultRowHeight="14.4" x14ac:dyDescent="0.3"/>
  <cols>
    <col min="1" max="1" width="44.33203125" customWidth="1"/>
    <col min="2" max="2" width="16.44140625" bestFit="1" customWidth="1"/>
    <col min="3" max="3" width="16.5546875" customWidth="1"/>
    <col min="4" max="4" width="10.44140625" bestFit="1" customWidth="1"/>
    <col min="5" max="5" width="18.33203125" bestFit="1" customWidth="1"/>
    <col min="6" max="6" width="10.6640625" bestFit="1" customWidth="1"/>
    <col min="7" max="7" width="17.33203125" bestFit="1" customWidth="1"/>
    <col min="8" max="8" width="9.33203125" customWidth="1"/>
    <col min="9" max="9" width="11.33203125" bestFit="1" customWidth="1"/>
    <col min="11" max="11" width="9.33203125" customWidth="1"/>
  </cols>
  <sheetData>
    <row r="1" spans="1:6" ht="15.6" x14ac:dyDescent="0.3">
      <c r="A1" s="8" t="s">
        <v>27</v>
      </c>
      <c r="B1" s="8"/>
      <c r="C1" s="145"/>
    </row>
    <row r="3" spans="1:6" s="5" customFormat="1" ht="27" customHeight="1" thickBot="1" x14ac:dyDescent="0.35">
      <c r="A3" s="473" t="s">
        <v>136</v>
      </c>
      <c r="B3" s="473"/>
      <c r="C3" s="473"/>
      <c r="D3" s="473"/>
      <c r="E3" s="473"/>
      <c r="F3" s="473"/>
    </row>
    <row r="4" spans="1:6" s="5" customFormat="1" ht="18.600000000000001" x14ac:dyDescent="0.3">
      <c r="A4" s="474" t="s">
        <v>35</v>
      </c>
      <c r="B4" s="146" t="s">
        <v>137</v>
      </c>
      <c r="C4" s="469" t="s">
        <v>138</v>
      </c>
      <c r="D4" s="147" t="s">
        <v>137</v>
      </c>
      <c r="E4" s="148" t="s">
        <v>139</v>
      </c>
      <c r="F4" s="149" t="s">
        <v>140</v>
      </c>
    </row>
    <row r="5" spans="1:6" s="5" customFormat="1" ht="16.2" thickBot="1" x14ac:dyDescent="0.35">
      <c r="A5" s="475"/>
      <c r="B5" s="150" t="s">
        <v>141</v>
      </c>
      <c r="C5" s="470"/>
      <c r="D5" s="476"/>
      <c r="E5" s="476"/>
      <c r="F5" s="477"/>
    </row>
    <row r="6" spans="1:6" s="5" customFormat="1" ht="16.5" customHeight="1" x14ac:dyDescent="0.3">
      <c r="A6" s="151" t="s">
        <v>142</v>
      </c>
      <c r="B6" s="152">
        <v>56.1</v>
      </c>
      <c r="C6" s="153">
        <v>0.995</v>
      </c>
      <c r="D6" s="154">
        <v>55.819499999999998</v>
      </c>
      <c r="E6" s="153">
        <v>1.9280669314499999</v>
      </c>
      <c r="F6" s="152">
        <v>2.337050826</v>
      </c>
    </row>
    <row r="7" spans="1:6" s="5" customFormat="1" ht="15.6" x14ac:dyDescent="0.3">
      <c r="A7" s="151" t="s">
        <v>143</v>
      </c>
      <c r="B7" s="155">
        <v>56.1</v>
      </c>
      <c r="C7" s="156">
        <v>1</v>
      </c>
      <c r="D7" s="154">
        <v>56.1</v>
      </c>
      <c r="E7" s="153">
        <v>1.93198331189952</v>
      </c>
      <c r="F7" s="152">
        <v>2.3487947999999998</v>
      </c>
    </row>
    <row r="8" spans="1:6" s="5" customFormat="1" ht="15.6" x14ac:dyDescent="0.3">
      <c r="A8" s="157" t="s">
        <v>144</v>
      </c>
      <c r="B8" s="152">
        <v>54.3</v>
      </c>
      <c r="C8" s="153">
        <v>1</v>
      </c>
      <c r="D8" s="158">
        <v>54.3</v>
      </c>
      <c r="E8" s="153">
        <v>1.9633964665985997</v>
      </c>
      <c r="F8" s="152">
        <v>2.2734323999999999</v>
      </c>
    </row>
    <row r="9" spans="1:6" s="5" customFormat="1" ht="16.2" thickBot="1" x14ac:dyDescent="0.35">
      <c r="A9" s="159" t="s">
        <v>145</v>
      </c>
      <c r="B9" s="160">
        <v>58.3</v>
      </c>
      <c r="C9" s="161">
        <v>1</v>
      </c>
      <c r="D9" s="162">
        <v>58.3</v>
      </c>
      <c r="E9" s="161">
        <v>1.9452677775101996</v>
      </c>
      <c r="F9" s="160">
        <v>2.4409043999999995</v>
      </c>
    </row>
    <row r="10" spans="1:6" s="5" customFormat="1" ht="15.6" x14ac:dyDescent="0.3">
      <c r="A10" s="163" t="s">
        <v>146</v>
      </c>
      <c r="B10" s="164"/>
      <c r="C10" s="165"/>
      <c r="D10" s="158"/>
      <c r="E10" s="165"/>
      <c r="F10" s="166"/>
    </row>
    <row r="11" spans="1:6" s="5" customFormat="1" ht="15.6" x14ac:dyDescent="0.3">
      <c r="A11" s="167">
        <v>1990</v>
      </c>
      <c r="B11" s="155">
        <v>56.102763951394593</v>
      </c>
      <c r="C11" s="153">
        <v>0.995</v>
      </c>
      <c r="D11" s="154">
        <v>55.822250131637617</v>
      </c>
      <c r="E11" s="153">
        <v>1.9345016578934173</v>
      </c>
      <c r="F11" s="152">
        <v>2.3371659685114037</v>
      </c>
    </row>
    <row r="12" spans="1:6" s="5" customFormat="1" ht="15.6" x14ac:dyDescent="0.3">
      <c r="A12" s="167">
        <v>1995</v>
      </c>
      <c r="B12" s="155">
        <v>56.235789087359372</v>
      </c>
      <c r="C12" s="153">
        <v>0.995</v>
      </c>
      <c r="D12" s="154">
        <v>55.954610141922572</v>
      </c>
      <c r="E12" s="153">
        <v>1.9471049789066097</v>
      </c>
      <c r="F12" s="152">
        <v>2.3427076174220147</v>
      </c>
    </row>
    <row r="13" spans="1:6" s="5" customFormat="1" ht="15.6" x14ac:dyDescent="0.3">
      <c r="A13" s="167">
        <v>2000</v>
      </c>
      <c r="B13" s="155">
        <v>56.414732919230282</v>
      </c>
      <c r="C13" s="153">
        <v>0.99722222222222212</v>
      </c>
      <c r="D13" s="154">
        <v>56.258025327787969</v>
      </c>
      <c r="E13" s="153">
        <v>1.955117730003973</v>
      </c>
      <c r="F13" s="152">
        <v>2.3554110044238268</v>
      </c>
    </row>
    <row r="14" spans="1:6" s="5" customFormat="1" ht="15.6" x14ac:dyDescent="0.3">
      <c r="A14" s="167">
        <v>2005</v>
      </c>
      <c r="B14" s="155">
        <v>56.475498382060366</v>
      </c>
      <c r="C14" s="153">
        <v>1</v>
      </c>
      <c r="D14" s="154">
        <v>56.475498382060366</v>
      </c>
      <c r="E14" s="153">
        <v>1.9775990279528981</v>
      </c>
      <c r="F14" s="152">
        <v>2.3645161662601031</v>
      </c>
    </row>
    <row r="15" spans="1:6" s="5" customFormat="1" ht="15.6" x14ac:dyDescent="0.3">
      <c r="A15" s="167">
        <v>2006</v>
      </c>
      <c r="B15" s="155">
        <v>56.553422866796105</v>
      </c>
      <c r="C15" s="153">
        <v>1</v>
      </c>
      <c r="D15" s="154">
        <v>56.553422866796105</v>
      </c>
      <c r="E15" s="153">
        <v>1.9792697151713916</v>
      </c>
      <c r="F15" s="152">
        <v>2.3677787085870192</v>
      </c>
    </row>
    <row r="16" spans="1:6" s="5" customFormat="1" ht="15.6" x14ac:dyDescent="0.3">
      <c r="A16" s="167">
        <v>2007</v>
      </c>
      <c r="B16" s="155">
        <v>56.444093715394366</v>
      </c>
      <c r="C16" s="153">
        <v>1</v>
      </c>
      <c r="D16" s="154">
        <v>56.444093715394366</v>
      </c>
      <c r="E16" s="153">
        <v>1.9755479993302554</v>
      </c>
      <c r="F16" s="152">
        <v>2.3632013156761311</v>
      </c>
    </row>
    <row r="17" spans="1:7" s="5" customFormat="1" ht="15.6" x14ac:dyDescent="0.3">
      <c r="A17" s="167">
        <v>2008</v>
      </c>
      <c r="B17" s="168">
        <v>56.587598311469293</v>
      </c>
      <c r="C17" s="153">
        <v>1</v>
      </c>
      <c r="D17" s="154">
        <v>56.587598311469293</v>
      </c>
      <c r="E17" s="153">
        <v>1.9796100844915667</v>
      </c>
      <c r="F17" s="152">
        <v>2.3692095661045962</v>
      </c>
    </row>
    <row r="18" spans="1:7" s="5" customFormat="1" ht="18.600000000000001" x14ac:dyDescent="0.3">
      <c r="A18" s="167" t="s">
        <v>147</v>
      </c>
      <c r="B18" s="168">
        <v>57.731592869746201</v>
      </c>
      <c r="C18" s="153">
        <v>1</v>
      </c>
      <c r="D18" s="154">
        <v>57.731592869746201</v>
      </c>
      <c r="E18" s="153">
        <v>1.9796100844915669</v>
      </c>
      <c r="F18" s="152">
        <v>2.4171063302705336</v>
      </c>
      <c r="G18" s="169"/>
    </row>
    <row r="19" spans="1:7" s="5" customFormat="1" ht="15.6" x14ac:dyDescent="0.3">
      <c r="A19" s="167">
        <v>2009</v>
      </c>
      <c r="B19" s="168">
        <v>56.571305723851061</v>
      </c>
      <c r="C19" s="153">
        <v>1</v>
      </c>
      <c r="D19" s="154">
        <v>56.571305723851061</v>
      </c>
      <c r="E19" s="153">
        <v>1.9858528158452371</v>
      </c>
      <c r="F19" s="152">
        <v>2.3685274280461961</v>
      </c>
      <c r="G19" s="169"/>
    </row>
    <row r="20" spans="1:7" s="5" customFormat="1" ht="18.600000000000001" x14ac:dyDescent="0.3">
      <c r="A20" s="167" t="s">
        <v>148</v>
      </c>
      <c r="B20" s="168">
        <v>57.9136503505242</v>
      </c>
      <c r="C20" s="153">
        <v>1</v>
      </c>
      <c r="D20" s="154">
        <v>57.9136503505242</v>
      </c>
      <c r="E20" s="153">
        <v>1.9858528158452369</v>
      </c>
      <c r="F20" s="152">
        <v>2.4247287128757473</v>
      </c>
      <c r="G20" s="169"/>
    </row>
    <row r="21" spans="1:7" s="5" customFormat="1" ht="15.6" x14ac:dyDescent="0.3">
      <c r="A21" s="167">
        <v>2010</v>
      </c>
      <c r="B21" s="168">
        <v>56.443723086262537</v>
      </c>
      <c r="C21" s="153">
        <v>1</v>
      </c>
      <c r="D21" s="154">
        <v>56.443723086262537</v>
      </c>
      <c r="E21" s="153">
        <v>1.9869393259377197</v>
      </c>
      <c r="F21" s="152">
        <v>2.3631857981756399</v>
      </c>
      <c r="G21" s="169"/>
    </row>
    <row r="22" spans="1:7" s="5" customFormat="1" ht="15.6" x14ac:dyDescent="0.3">
      <c r="A22" s="167" t="s">
        <v>149</v>
      </c>
      <c r="B22" s="168">
        <v>57.945336367280483</v>
      </c>
      <c r="C22" s="153">
        <v>1</v>
      </c>
      <c r="D22" s="154">
        <v>57.945336367280483</v>
      </c>
      <c r="E22" s="153">
        <v>1.9869393259377199</v>
      </c>
      <c r="F22" s="152">
        <v>2.4260553430252991</v>
      </c>
      <c r="G22" s="169"/>
    </row>
    <row r="23" spans="1:7" s="5" customFormat="1" ht="15.6" x14ac:dyDescent="0.3">
      <c r="A23" s="167">
        <v>2011</v>
      </c>
      <c r="B23" s="168">
        <v>56.215786142727708</v>
      </c>
      <c r="C23" s="153">
        <v>1</v>
      </c>
      <c r="D23" s="154">
        <v>56.215786142727708</v>
      </c>
      <c r="E23" s="153">
        <v>1.9691547871834978</v>
      </c>
      <c r="F23" s="152">
        <v>2.3536425342237237</v>
      </c>
      <c r="G23" s="169"/>
    </row>
    <row r="24" spans="1:7" s="5" customFormat="1" ht="15.6" x14ac:dyDescent="0.3">
      <c r="A24" s="167" t="s">
        <v>150</v>
      </c>
      <c r="B24" s="168">
        <v>57.426683851424727</v>
      </c>
      <c r="C24" s="153">
        <v>1</v>
      </c>
      <c r="D24" s="154">
        <v>57.426683851424727</v>
      </c>
      <c r="E24" s="153">
        <v>1.9691547871834978</v>
      </c>
      <c r="F24" s="152">
        <v>2.4043403994914505</v>
      </c>
      <c r="G24" s="169"/>
    </row>
    <row r="25" spans="1:7" s="5" customFormat="1" ht="15.6" x14ac:dyDescent="0.3">
      <c r="A25" s="167">
        <v>2012</v>
      </c>
      <c r="B25" s="168">
        <v>56.370438097896205</v>
      </c>
      <c r="C25" s="153">
        <v>1</v>
      </c>
      <c r="D25" s="154">
        <v>56.370438097896205</v>
      </c>
      <c r="E25" s="153">
        <v>1.9786097772678375</v>
      </c>
      <c r="F25" s="152">
        <v>2.3601175022827183</v>
      </c>
      <c r="G25" s="169"/>
    </row>
    <row r="26" spans="1:7" s="5" customFormat="1" ht="18.600000000000001" x14ac:dyDescent="0.3">
      <c r="A26" s="167" t="s">
        <v>151</v>
      </c>
      <c r="B26" s="168">
        <v>57.702420797004478</v>
      </c>
      <c r="C26" s="153">
        <v>1</v>
      </c>
      <c r="D26" s="154">
        <v>57.702420797004478</v>
      </c>
      <c r="E26" s="153">
        <v>1.9786097772678373</v>
      </c>
      <c r="F26" s="152">
        <v>2.4158849539289835</v>
      </c>
      <c r="G26" s="170"/>
    </row>
    <row r="27" spans="1:7" s="5" customFormat="1" ht="15.6" x14ac:dyDescent="0.3">
      <c r="A27" s="167">
        <v>2013</v>
      </c>
      <c r="B27" s="168">
        <v>56.28054960842146</v>
      </c>
      <c r="C27" s="171">
        <v>1</v>
      </c>
      <c r="D27" s="172">
        <v>56.28054960842146</v>
      </c>
      <c r="E27" s="171">
        <v>1.9698593337798582</v>
      </c>
      <c r="F27" s="173">
        <v>2.3563540510053893</v>
      </c>
      <c r="G27" s="169"/>
    </row>
    <row r="28" spans="1:7" s="5" customFormat="1" ht="15.6" x14ac:dyDescent="0.3">
      <c r="A28" s="167" t="s">
        <v>152</v>
      </c>
      <c r="B28" s="168">
        <v>57.447230623527744</v>
      </c>
      <c r="C28" s="171">
        <v>1</v>
      </c>
      <c r="D28" s="172">
        <v>57.447230623527744</v>
      </c>
      <c r="E28" s="171">
        <v>1.9698593337798587</v>
      </c>
      <c r="F28" s="173">
        <v>2.4052006517458593</v>
      </c>
      <c r="G28" s="169"/>
    </row>
    <row r="29" spans="1:7" s="5" customFormat="1" ht="15.6" x14ac:dyDescent="0.3">
      <c r="A29" s="167">
        <v>2014</v>
      </c>
      <c r="B29" s="168">
        <v>56.40788744524508</v>
      </c>
      <c r="C29" s="171">
        <v>1</v>
      </c>
      <c r="D29" s="172">
        <v>56.40788744524508</v>
      </c>
      <c r="E29" s="171">
        <v>1.9707281885174111</v>
      </c>
      <c r="F29" s="173">
        <v>2.3616854315575209</v>
      </c>
      <c r="G29" s="169"/>
    </row>
    <row r="30" spans="1:7" s="5" customFormat="1" ht="15.6" x14ac:dyDescent="0.3">
      <c r="A30" s="167" t="s">
        <v>153</v>
      </c>
      <c r="B30" s="168">
        <v>57.472569132542361</v>
      </c>
      <c r="C30" s="171">
        <v>1</v>
      </c>
      <c r="D30" s="172">
        <v>57.472569132542361</v>
      </c>
      <c r="E30" s="171">
        <v>1.9707281885174111</v>
      </c>
      <c r="F30" s="173">
        <v>2.4062615244412835</v>
      </c>
      <c r="G30" s="169"/>
    </row>
    <row r="31" spans="1:7" s="5" customFormat="1" ht="15.6" x14ac:dyDescent="0.3">
      <c r="A31" s="167">
        <v>2015</v>
      </c>
      <c r="B31" s="168">
        <v>56.268559037233914</v>
      </c>
      <c r="C31" s="171">
        <v>1</v>
      </c>
      <c r="D31" s="172">
        <v>56.268559037233914</v>
      </c>
      <c r="E31" s="171">
        <v>1.9762296316807231</v>
      </c>
      <c r="F31" s="173">
        <v>2.3558520297709094</v>
      </c>
      <c r="G31" s="169"/>
    </row>
    <row r="32" spans="1:7" s="5" customFormat="1" ht="15.6" x14ac:dyDescent="0.3">
      <c r="A32" s="167" t="s">
        <v>154</v>
      </c>
      <c r="B32" s="168">
        <v>57.633008341954621</v>
      </c>
      <c r="C32" s="171">
        <v>1</v>
      </c>
      <c r="D32" s="172">
        <v>57.633008341954621</v>
      </c>
      <c r="E32" s="171">
        <v>1.9762296316807229</v>
      </c>
      <c r="F32" s="173">
        <v>2.4129787932609559</v>
      </c>
      <c r="G32" s="169"/>
    </row>
    <row r="33" spans="1:7" s="5" customFormat="1" ht="15.6" x14ac:dyDescent="0.3">
      <c r="A33" s="167">
        <v>2016</v>
      </c>
      <c r="B33" s="168">
        <v>56.407679853872651</v>
      </c>
      <c r="C33" s="171">
        <v>1</v>
      </c>
      <c r="D33" s="172">
        <v>56.407679853872651</v>
      </c>
      <c r="E33" s="171">
        <v>1.9936135478233317</v>
      </c>
      <c r="F33" s="173">
        <v>2.3616767401219398</v>
      </c>
      <c r="G33" s="169"/>
    </row>
    <row r="34" spans="1:7" s="5" customFormat="1" ht="15.6" x14ac:dyDescent="0.3">
      <c r="A34" s="167" t="s">
        <v>155</v>
      </c>
      <c r="B34" s="168">
        <v>58.139977455260919</v>
      </c>
      <c r="C34" s="171">
        <v>1</v>
      </c>
      <c r="D34" s="172">
        <v>58.139977455260919</v>
      </c>
      <c r="E34" s="171">
        <v>1.9936135478233314</v>
      </c>
      <c r="F34" s="173">
        <v>2.4342045760968638</v>
      </c>
      <c r="G34" s="169"/>
    </row>
    <row r="35" spans="1:7" s="5" customFormat="1" ht="15.6" x14ac:dyDescent="0.3">
      <c r="A35" s="167">
        <v>2017</v>
      </c>
      <c r="B35" s="168">
        <v>56.34799960003587</v>
      </c>
      <c r="C35" s="171">
        <v>1</v>
      </c>
      <c r="D35" s="172">
        <v>56.34799960003587</v>
      </c>
      <c r="E35" s="171">
        <v>1.9888002896371861</v>
      </c>
      <c r="F35" s="173">
        <v>2.3591780472543018</v>
      </c>
      <c r="G35" s="169"/>
    </row>
    <row r="36" spans="1:7" s="5" customFormat="1" ht="15.6" x14ac:dyDescent="0.3">
      <c r="A36" s="167" t="s">
        <v>156</v>
      </c>
      <c r="B36" s="168">
        <v>57.999607862199916</v>
      </c>
      <c r="C36" s="171">
        <v>1</v>
      </c>
      <c r="D36" s="172">
        <v>57.999607862199916</v>
      </c>
      <c r="E36" s="171">
        <v>1.9888002896371857</v>
      </c>
      <c r="F36" s="173">
        <v>2.4283275819745858</v>
      </c>
      <c r="G36" s="169"/>
    </row>
    <row r="37" spans="1:7" s="5" customFormat="1" ht="15.6" x14ac:dyDescent="0.3">
      <c r="A37" s="167">
        <v>2018</v>
      </c>
      <c r="B37" s="168">
        <v>56.237334287808068</v>
      </c>
      <c r="C37" s="171">
        <v>1</v>
      </c>
      <c r="D37" s="172">
        <v>56.237334287808068</v>
      </c>
      <c r="E37" s="171">
        <v>1.9835343706690582</v>
      </c>
      <c r="F37" s="173">
        <v>2.3545447119619483</v>
      </c>
      <c r="G37" s="169"/>
    </row>
    <row r="38" spans="1:7" s="5" customFormat="1" ht="15.6" x14ac:dyDescent="0.3">
      <c r="A38" s="167" t="s">
        <v>157</v>
      </c>
      <c r="B38" s="168">
        <v>57.846037271539345</v>
      </c>
      <c r="C38" s="171">
        <v>1</v>
      </c>
      <c r="D38" s="172">
        <v>57.846037271539345</v>
      </c>
      <c r="E38" s="171">
        <v>1.9835343706690587</v>
      </c>
      <c r="F38" s="173">
        <v>2.4218978884848092</v>
      </c>
      <c r="G38" s="169"/>
    </row>
    <row r="39" spans="1:7" s="5" customFormat="1" ht="15.6" x14ac:dyDescent="0.3">
      <c r="A39" s="167">
        <v>2019</v>
      </c>
      <c r="B39" s="168">
        <v>56.129171708274228</v>
      </c>
      <c r="C39" s="171">
        <v>1</v>
      </c>
      <c r="D39" s="172">
        <v>56.129171708274228</v>
      </c>
      <c r="E39" s="171">
        <v>1.9800898456504856</v>
      </c>
      <c r="F39" s="173">
        <v>2.3500161610820256</v>
      </c>
      <c r="G39" s="169"/>
    </row>
    <row r="40" spans="1:7" s="5" customFormat="1" ht="15.6" x14ac:dyDescent="0.3">
      <c r="A40" s="167" t="s">
        <v>158</v>
      </c>
      <c r="B40" s="168">
        <v>57.745584198704549</v>
      </c>
      <c r="C40" s="171">
        <v>1</v>
      </c>
      <c r="D40" s="172">
        <v>57.745584198704549</v>
      </c>
      <c r="E40" s="171">
        <v>1.9800898456504852</v>
      </c>
      <c r="F40" s="173">
        <v>2.4176921192313618</v>
      </c>
      <c r="G40" s="169"/>
    </row>
    <row r="41" spans="1:7" s="5" customFormat="1" ht="15.6" x14ac:dyDescent="0.3">
      <c r="A41" s="167">
        <v>2020</v>
      </c>
      <c r="B41" s="168">
        <v>56.269324042313222</v>
      </c>
      <c r="C41" s="171">
        <v>1</v>
      </c>
      <c r="D41" s="172">
        <v>56.269324042313222</v>
      </c>
      <c r="E41" s="171">
        <v>1.9860070755915273</v>
      </c>
      <c r="F41" s="173">
        <v>2.3558840590035701</v>
      </c>
      <c r="G41" s="169"/>
    </row>
    <row r="42" spans="1:7" s="5" customFormat="1" ht="15.75" customHeight="1" thickBot="1" x14ac:dyDescent="0.35">
      <c r="A42" s="174" t="s">
        <v>159</v>
      </c>
      <c r="B42" s="175">
        <v>57.918149044958412</v>
      </c>
      <c r="C42" s="176">
        <v>1</v>
      </c>
      <c r="D42" s="177">
        <v>57.918149044958412</v>
      </c>
      <c r="E42" s="176">
        <v>1.9860070755915267</v>
      </c>
      <c r="F42" s="178">
        <v>2.4249170642143185</v>
      </c>
      <c r="G42" s="169"/>
    </row>
    <row r="43" spans="1:7" s="5" customFormat="1" ht="15.6" x14ac:dyDescent="0.3">
      <c r="A43" s="179"/>
      <c r="B43" s="153"/>
      <c r="C43" s="153"/>
      <c r="D43" s="154"/>
      <c r="E43" s="153"/>
      <c r="F43" s="153"/>
    </row>
    <row r="44" spans="1:7" s="5" customFormat="1" ht="16.2" thickBot="1" x14ac:dyDescent="0.35">
      <c r="A44" s="179"/>
      <c r="B44" s="153"/>
      <c r="C44" s="153"/>
      <c r="D44" s="154"/>
      <c r="E44" s="153"/>
      <c r="F44" s="153"/>
    </row>
    <row r="45" spans="1:7" s="5" customFormat="1" ht="18" x14ac:dyDescent="0.4">
      <c r="A45" s="474" t="s">
        <v>53</v>
      </c>
      <c r="B45" s="180" t="s">
        <v>160</v>
      </c>
      <c r="C45" s="469" t="s">
        <v>138</v>
      </c>
      <c r="D45" s="181" t="s">
        <v>160</v>
      </c>
      <c r="E45" s="181" t="s">
        <v>161</v>
      </c>
      <c r="F45" s="182" t="s">
        <v>140</v>
      </c>
    </row>
    <row r="46" spans="1:7" s="5" customFormat="1" ht="16.2" thickBot="1" x14ac:dyDescent="0.35">
      <c r="A46" s="475"/>
      <c r="B46" s="183" t="s">
        <v>141</v>
      </c>
      <c r="C46" s="470"/>
      <c r="D46" s="471"/>
      <c r="E46" s="471"/>
      <c r="F46" s="472"/>
    </row>
    <row r="47" spans="1:7" s="5" customFormat="1" ht="15.6" x14ac:dyDescent="0.3">
      <c r="A47" s="151" t="s">
        <v>162</v>
      </c>
      <c r="B47" s="184">
        <v>77.400000000000006</v>
      </c>
      <c r="C47" s="154">
        <v>0.99</v>
      </c>
      <c r="D47" s="185">
        <v>76.626000000000005</v>
      </c>
      <c r="E47" s="153">
        <v>3.1536383527440002</v>
      </c>
      <c r="F47" s="152">
        <v>3.2081773680000003</v>
      </c>
    </row>
    <row r="48" spans="1:7" s="5" customFormat="1" ht="15.6" x14ac:dyDescent="0.3">
      <c r="A48" s="151" t="s">
        <v>163</v>
      </c>
      <c r="B48" s="168">
        <v>77.400000000000006</v>
      </c>
      <c r="C48" s="186">
        <v>1</v>
      </c>
      <c r="D48" s="187">
        <v>77.400000000000006</v>
      </c>
      <c r="E48" s="187">
        <v>3.1269600000000004</v>
      </c>
      <c r="F48" s="188">
        <v>3.2405832000000006</v>
      </c>
    </row>
    <row r="49" spans="1:9" s="5" customFormat="1" ht="15.6" x14ac:dyDescent="0.3">
      <c r="A49" s="189" t="s">
        <v>144</v>
      </c>
      <c r="B49" s="184">
        <v>75.5</v>
      </c>
      <c r="C49" s="154">
        <v>1</v>
      </c>
      <c r="D49" s="153">
        <v>75.5</v>
      </c>
      <c r="E49" s="153">
        <v>3.0275499999999993</v>
      </c>
      <c r="F49" s="152">
        <v>3.1610339999999995</v>
      </c>
    </row>
    <row r="50" spans="1:9" s="5" customFormat="1" ht="16.2" thickBot="1" x14ac:dyDescent="0.35">
      <c r="A50" s="190" t="s">
        <v>145</v>
      </c>
      <c r="B50" s="175">
        <v>78.8</v>
      </c>
      <c r="C50" s="191">
        <v>1</v>
      </c>
      <c r="D50" s="161">
        <v>78.8</v>
      </c>
      <c r="E50" s="161">
        <v>3.5302399999999992</v>
      </c>
      <c r="F50" s="160">
        <v>3.2991983999999999</v>
      </c>
    </row>
    <row r="51" spans="1:9" s="5" customFormat="1" ht="15.6" x14ac:dyDescent="0.3">
      <c r="A51" s="192" t="s">
        <v>146</v>
      </c>
      <c r="B51" s="184"/>
      <c r="C51" s="154"/>
      <c r="D51" s="153"/>
      <c r="E51" s="153"/>
      <c r="F51" s="152"/>
    </row>
    <row r="52" spans="1:9" s="5" customFormat="1" ht="15.6" x14ac:dyDescent="0.3">
      <c r="A52" s="193">
        <v>1990</v>
      </c>
      <c r="B52" s="184">
        <v>77.338686713926293</v>
      </c>
      <c r="C52" s="154">
        <v>0.99</v>
      </c>
      <c r="D52" s="153">
        <v>76.565299846787028</v>
      </c>
      <c r="E52" s="153">
        <v>3.1133136579345035</v>
      </c>
      <c r="F52" s="152">
        <v>3.2056359739852796</v>
      </c>
    </row>
    <row r="53" spans="1:9" s="5" customFormat="1" ht="15.6" x14ac:dyDescent="0.3">
      <c r="A53" s="193">
        <v>1995</v>
      </c>
      <c r="B53" s="184">
        <v>77.42472547680174</v>
      </c>
      <c r="C53" s="154">
        <v>0.99</v>
      </c>
      <c r="D53" s="153">
        <v>76.650478222033726</v>
      </c>
      <c r="E53" s="153">
        <v>3.1287796145117728</v>
      </c>
      <c r="F53" s="152">
        <v>3.2092022222001075</v>
      </c>
    </row>
    <row r="54" spans="1:9" s="5" customFormat="1" ht="15.6" x14ac:dyDescent="0.3">
      <c r="A54" s="193">
        <v>2000</v>
      </c>
      <c r="B54" s="184">
        <v>76.664582103814439</v>
      </c>
      <c r="C54" s="154">
        <v>0.99444444444444424</v>
      </c>
      <c r="D54" s="153">
        <v>76.238667758793227</v>
      </c>
      <c r="E54" s="153">
        <v>3.1402174480062239</v>
      </c>
      <c r="F54" s="152">
        <v>3.1919605417251553</v>
      </c>
    </row>
    <row r="55" spans="1:9" s="5" customFormat="1" ht="15.6" x14ac:dyDescent="0.3">
      <c r="A55" s="193">
        <v>2005</v>
      </c>
      <c r="B55" s="184">
        <v>75.876886566953161</v>
      </c>
      <c r="C55" s="154">
        <v>1</v>
      </c>
      <c r="D55" s="153">
        <v>75.876886566953161</v>
      </c>
      <c r="E55" s="153">
        <v>3.1440026364226301</v>
      </c>
      <c r="F55" s="152">
        <v>3.1768134867851949</v>
      </c>
    </row>
    <row r="56" spans="1:9" s="5" customFormat="1" ht="15.6" x14ac:dyDescent="0.3">
      <c r="A56" s="193">
        <v>2006</v>
      </c>
      <c r="B56" s="184">
        <v>75.95458938672455</v>
      </c>
      <c r="C56" s="154">
        <v>1</v>
      </c>
      <c r="D56" s="153">
        <v>75.95458938672455</v>
      </c>
      <c r="E56" s="153">
        <v>3.1440750845224485</v>
      </c>
      <c r="F56" s="152">
        <v>3.1800667484433829</v>
      </c>
    </row>
    <row r="57" spans="1:9" s="5" customFormat="1" ht="15.6" x14ac:dyDescent="0.3">
      <c r="A57" s="193">
        <v>2007</v>
      </c>
      <c r="B57" s="184">
        <v>76.32773611701063</v>
      </c>
      <c r="C57" s="154">
        <v>1</v>
      </c>
      <c r="D57" s="153">
        <v>76.32773611701063</v>
      </c>
      <c r="E57" s="153">
        <v>3.1467060405356229</v>
      </c>
      <c r="F57" s="152">
        <v>3.1956896557470009</v>
      </c>
    </row>
    <row r="58" spans="1:9" s="5" customFormat="1" ht="15.6" x14ac:dyDescent="0.3">
      <c r="A58" s="193">
        <v>2008</v>
      </c>
      <c r="B58" s="184">
        <v>76.681776498387038</v>
      </c>
      <c r="C58" s="154">
        <v>1</v>
      </c>
      <c r="D58" s="153">
        <v>76.681776498387038</v>
      </c>
      <c r="E58" s="153">
        <v>3.1448799737008115</v>
      </c>
      <c r="F58" s="152">
        <v>3.2105126184344681</v>
      </c>
      <c r="I58" s="194"/>
    </row>
    <row r="59" spans="1:9" s="5" customFormat="1" ht="15.6" x14ac:dyDescent="0.3">
      <c r="A59" s="193">
        <v>2009</v>
      </c>
      <c r="B59" s="184">
        <v>76.634851392038897</v>
      </c>
      <c r="C59" s="154">
        <v>1</v>
      </c>
      <c r="D59" s="153">
        <v>76.634851392038897</v>
      </c>
      <c r="E59" s="153">
        <v>3.1447718467422359</v>
      </c>
      <c r="F59" s="152">
        <v>3.2085479580818843</v>
      </c>
    </row>
    <row r="60" spans="1:9" s="5" customFormat="1" ht="15.6" x14ac:dyDescent="0.3">
      <c r="A60" s="193">
        <v>2010</v>
      </c>
      <c r="B60" s="184">
        <v>76.865334893567407</v>
      </c>
      <c r="C60" s="154">
        <v>1</v>
      </c>
      <c r="D60" s="153">
        <v>76.865334893567407</v>
      </c>
      <c r="E60" s="153">
        <v>3.1452187973558057</v>
      </c>
      <c r="F60" s="152">
        <v>3.2181978413238799</v>
      </c>
    </row>
    <row r="61" spans="1:9" s="5" customFormat="1" ht="15.6" x14ac:dyDescent="0.3">
      <c r="A61" s="193">
        <v>2011</v>
      </c>
      <c r="B61" s="184">
        <v>77.063193617172061</v>
      </c>
      <c r="C61" s="154">
        <v>1</v>
      </c>
      <c r="D61" s="153">
        <v>77.063193617172061</v>
      </c>
      <c r="E61" s="153">
        <v>3.1470070786471784</v>
      </c>
      <c r="F61" s="152">
        <v>3.2264817903637595</v>
      </c>
    </row>
    <row r="62" spans="1:9" s="5" customFormat="1" ht="15.6" x14ac:dyDescent="0.3">
      <c r="A62" s="193">
        <v>2012</v>
      </c>
      <c r="B62" s="184">
        <v>76.506934672626102</v>
      </c>
      <c r="C62" s="154">
        <v>1</v>
      </c>
      <c r="D62" s="153">
        <v>76.506934672626102</v>
      </c>
      <c r="E62" s="153">
        <v>3.1446417944372085</v>
      </c>
      <c r="F62" s="152">
        <v>3.2031923408735095</v>
      </c>
    </row>
    <row r="63" spans="1:9" s="5" customFormat="1" ht="15.6" x14ac:dyDescent="0.3">
      <c r="A63" s="193">
        <v>2013</v>
      </c>
      <c r="B63" s="184">
        <v>76.695233944716875</v>
      </c>
      <c r="C63" s="154">
        <v>1</v>
      </c>
      <c r="D63" s="153">
        <v>76.695233944716875</v>
      </c>
      <c r="E63" s="153">
        <v>3.1453051223111568</v>
      </c>
      <c r="F63" s="152">
        <v>3.211076054797406</v>
      </c>
    </row>
    <row r="64" spans="1:9" s="5" customFormat="1" ht="15.6" x14ac:dyDescent="0.3">
      <c r="A64" s="193">
        <v>2014</v>
      </c>
      <c r="B64" s="184">
        <v>76.697664547151646</v>
      </c>
      <c r="C64" s="154">
        <v>1</v>
      </c>
      <c r="D64" s="153">
        <v>76.697664547151646</v>
      </c>
      <c r="E64" s="153">
        <v>3.1447368971615308</v>
      </c>
      <c r="F64" s="152">
        <v>3.2111778192601452</v>
      </c>
    </row>
    <row r="65" spans="1:6" s="5" customFormat="1" ht="15.6" x14ac:dyDescent="0.3">
      <c r="A65" s="193">
        <v>2015</v>
      </c>
      <c r="B65" s="184">
        <v>76.606154923857275</v>
      </c>
      <c r="C65" s="154">
        <v>1</v>
      </c>
      <c r="D65" s="153">
        <v>76.606154923857275</v>
      </c>
      <c r="E65" s="153">
        <v>3.1438415169539318</v>
      </c>
      <c r="F65" s="152">
        <v>3.2073464943520564</v>
      </c>
    </row>
    <row r="66" spans="1:6" s="5" customFormat="1" ht="15.6" x14ac:dyDescent="0.3">
      <c r="A66" s="193">
        <v>2016</v>
      </c>
      <c r="B66" s="184">
        <v>76.606438403590658</v>
      </c>
      <c r="C66" s="154">
        <v>1</v>
      </c>
      <c r="D66" s="153">
        <v>76.606438403590658</v>
      </c>
      <c r="E66" s="153">
        <v>3.1435319316562107</v>
      </c>
      <c r="F66" s="152">
        <v>3.2073583630815334</v>
      </c>
    </row>
    <row r="67" spans="1:6" s="5" customFormat="1" ht="15.6" x14ac:dyDescent="0.3">
      <c r="A67" s="193">
        <v>2017</v>
      </c>
      <c r="B67" s="184">
        <v>76.689853030690116</v>
      </c>
      <c r="C67" s="154">
        <v>1</v>
      </c>
      <c r="D67" s="153">
        <v>76.689853030690116</v>
      </c>
      <c r="E67" s="153">
        <v>3.1438403111881352</v>
      </c>
      <c r="F67" s="152">
        <v>3.2108507666889334</v>
      </c>
    </row>
    <row r="68" spans="1:6" s="5" customFormat="1" ht="15.6" x14ac:dyDescent="0.3">
      <c r="A68" s="195">
        <v>2018</v>
      </c>
      <c r="B68" s="196">
        <v>76.692435499421208</v>
      </c>
      <c r="C68" s="197">
        <v>1</v>
      </c>
      <c r="D68" s="198">
        <v>76.692435499421208</v>
      </c>
      <c r="E68" s="198">
        <v>3.1438541856291562</v>
      </c>
      <c r="F68" s="199">
        <v>3.2109588894897674</v>
      </c>
    </row>
    <row r="69" spans="1:6" s="5" customFormat="1" ht="15.6" x14ac:dyDescent="0.3">
      <c r="A69" s="195">
        <v>2019</v>
      </c>
      <c r="B69" s="196">
        <v>76.594155158330551</v>
      </c>
      <c r="C69" s="197">
        <v>1</v>
      </c>
      <c r="D69" s="198">
        <v>76.594155158330551</v>
      </c>
      <c r="E69" s="198">
        <v>3.1434864695190314</v>
      </c>
      <c r="F69" s="199">
        <v>3.2068440881689835</v>
      </c>
    </row>
    <row r="70" spans="1:6" s="5" customFormat="1" ht="16.2" thickBot="1" x14ac:dyDescent="0.35">
      <c r="A70" s="200">
        <v>2020</v>
      </c>
      <c r="B70" s="201">
        <v>76.496602829037101</v>
      </c>
      <c r="C70" s="202">
        <v>1</v>
      </c>
      <c r="D70" s="203">
        <v>76.496602829037101</v>
      </c>
      <c r="E70" s="203">
        <v>3.1431249420841842</v>
      </c>
      <c r="F70" s="204">
        <v>3.2027597672461252</v>
      </c>
    </row>
    <row r="71" spans="1:6" s="5" customFormat="1" ht="15.6" x14ac:dyDescent="0.3">
      <c r="A71" s="205"/>
      <c r="B71" s="172"/>
      <c r="C71" s="172"/>
      <c r="D71" s="171"/>
      <c r="E71" s="171"/>
      <c r="F71" s="171"/>
    </row>
    <row r="72" spans="1:6" s="5" customFormat="1" ht="15.6" x14ac:dyDescent="0.3"/>
    <row r="73" spans="1:6" s="5" customFormat="1" ht="16.2" thickBot="1" x14ac:dyDescent="0.35"/>
    <row r="74" spans="1:6" s="5" customFormat="1" ht="18" x14ac:dyDescent="0.4">
      <c r="A74" s="206" t="s">
        <v>164</v>
      </c>
      <c r="B74" s="180" t="s">
        <v>160</v>
      </c>
      <c r="C74" s="469" t="s">
        <v>138</v>
      </c>
      <c r="D74" s="181" t="s">
        <v>137</v>
      </c>
      <c r="E74" s="181" t="s">
        <v>161</v>
      </c>
      <c r="F74" s="182" t="s">
        <v>140</v>
      </c>
    </row>
    <row r="75" spans="1:6" s="5" customFormat="1" ht="16.2" thickBot="1" x14ac:dyDescent="0.35">
      <c r="A75" s="207"/>
      <c r="B75" s="183" t="s">
        <v>141</v>
      </c>
      <c r="C75" s="470"/>
      <c r="D75" s="471"/>
      <c r="E75" s="471"/>
      <c r="F75" s="472"/>
    </row>
    <row r="76" spans="1:6" s="5" customFormat="1" ht="15.6" x14ac:dyDescent="0.3">
      <c r="A76" s="208" t="s">
        <v>165</v>
      </c>
      <c r="B76" s="184">
        <v>94.6</v>
      </c>
      <c r="C76" s="154">
        <v>0.98</v>
      </c>
      <c r="D76" s="153">
        <v>92.707999999999998</v>
      </c>
      <c r="E76" s="153">
        <v>2.4268758911620032</v>
      </c>
      <c r="F76" s="152">
        <v>3.8814985439999994</v>
      </c>
    </row>
    <row r="77" spans="1:6" s="5" customFormat="1" ht="15.6" x14ac:dyDescent="0.3">
      <c r="A77" s="208" t="s">
        <v>166</v>
      </c>
      <c r="B77" s="184">
        <v>94.6</v>
      </c>
      <c r="C77" s="154">
        <v>1</v>
      </c>
      <c r="D77" s="153">
        <v>94.6</v>
      </c>
      <c r="E77" s="153">
        <v>2.44068</v>
      </c>
      <c r="F77" s="152">
        <v>3.9607127999999996</v>
      </c>
    </row>
    <row r="78" spans="1:6" s="5" customFormat="1" ht="15.6" x14ac:dyDescent="0.3">
      <c r="A78" s="209" t="s">
        <v>167</v>
      </c>
      <c r="B78" s="184">
        <v>89.5</v>
      </c>
      <c r="C78" s="154">
        <v>1</v>
      </c>
      <c r="D78" s="153">
        <v>89.5</v>
      </c>
      <c r="E78" s="153">
        <v>1.7810499999999996</v>
      </c>
      <c r="F78" s="152">
        <v>3.7471859999999997</v>
      </c>
    </row>
    <row r="79" spans="1:6" s="5" customFormat="1" ht="16.2" thickBot="1" x14ac:dyDescent="0.35">
      <c r="A79" s="210" t="s">
        <v>168</v>
      </c>
      <c r="B79" s="211">
        <v>99.7</v>
      </c>
      <c r="C79" s="191">
        <v>1</v>
      </c>
      <c r="D79" s="161">
        <v>99.7</v>
      </c>
      <c r="E79" s="161">
        <v>3.0408499999999998</v>
      </c>
      <c r="F79" s="160">
        <v>4.1742395999999999</v>
      </c>
    </row>
    <row r="80" spans="1:6" s="5" customFormat="1" ht="15.6" x14ac:dyDescent="0.3">
      <c r="A80" s="212" t="s">
        <v>146</v>
      </c>
      <c r="B80" s="184"/>
      <c r="C80" s="154"/>
      <c r="D80" s="153"/>
      <c r="E80" s="153"/>
      <c r="F80" s="152"/>
    </row>
    <row r="81" spans="1:6" s="5" customFormat="1" ht="15.6" x14ac:dyDescent="0.3">
      <c r="A81" s="193">
        <v>1990</v>
      </c>
      <c r="B81" s="184">
        <v>96.512130599999992</v>
      </c>
      <c r="C81" s="154">
        <v>0.98</v>
      </c>
      <c r="D81" s="153">
        <v>94.581887987999991</v>
      </c>
      <c r="E81" s="153">
        <v>2.5018992444327046</v>
      </c>
      <c r="F81" s="152">
        <v>3.9599544862815836</v>
      </c>
    </row>
    <row r="82" spans="1:6" s="5" customFormat="1" ht="15.6" x14ac:dyDescent="0.3">
      <c r="A82" s="193">
        <v>1995</v>
      </c>
      <c r="B82" s="184">
        <v>95.92587619999999</v>
      </c>
      <c r="C82" s="154">
        <v>0.98</v>
      </c>
      <c r="D82" s="153">
        <v>94.007358675999996</v>
      </c>
      <c r="E82" s="153">
        <v>2.5189760595499311</v>
      </c>
      <c r="F82" s="152">
        <v>3.9359000930467674</v>
      </c>
    </row>
    <row r="83" spans="1:6" s="5" customFormat="1" ht="15.6" x14ac:dyDescent="0.3">
      <c r="A83" s="193">
        <v>2000</v>
      </c>
      <c r="B83" s="184">
        <v>93.312446942860277</v>
      </c>
      <c r="C83" s="154">
        <v>0.98888888888888893</v>
      </c>
      <c r="D83" s="153">
        <v>92.275641976828496</v>
      </c>
      <c r="E83" s="153">
        <v>2.4272176744007412</v>
      </c>
      <c r="F83" s="152">
        <v>3.8633965782858555</v>
      </c>
    </row>
    <row r="84" spans="1:6" s="5" customFormat="1" ht="15.6" x14ac:dyDescent="0.3">
      <c r="A84" s="193">
        <v>2005</v>
      </c>
      <c r="B84" s="184">
        <v>94.305048520078358</v>
      </c>
      <c r="C84" s="154">
        <v>1</v>
      </c>
      <c r="D84" s="153">
        <v>94.305048520078358</v>
      </c>
      <c r="E84" s="153">
        <v>2.3993862828272818</v>
      </c>
      <c r="F84" s="152">
        <v>3.9483637714386406</v>
      </c>
    </row>
    <row r="85" spans="1:6" s="5" customFormat="1" ht="15.6" x14ac:dyDescent="0.3">
      <c r="A85" s="193">
        <v>2006</v>
      </c>
      <c r="B85" s="184">
        <v>93.741345704727252</v>
      </c>
      <c r="C85" s="154">
        <v>1</v>
      </c>
      <c r="D85" s="153">
        <v>93.741345704727252</v>
      </c>
      <c r="E85" s="153">
        <v>2.3458323110114137</v>
      </c>
      <c r="F85" s="152">
        <v>3.9247626619655205</v>
      </c>
    </row>
    <row r="86" spans="1:6" s="5" customFormat="1" ht="15.6" x14ac:dyDescent="0.3">
      <c r="A86" s="193">
        <v>2007</v>
      </c>
      <c r="B86" s="184">
        <v>94.078426155594599</v>
      </c>
      <c r="C86" s="154">
        <v>1</v>
      </c>
      <c r="D86" s="153">
        <v>94.078426155594599</v>
      </c>
      <c r="E86" s="153">
        <v>2.3238805261319482</v>
      </c>
      <c r="F86" s="152">
        <v>3.9388755462824343</v>
      </c>
    </row>
    <row r="87" spans="1:6" s="5" customFormat="1" ht="15.6" x14ac:dyDescent="0.3">
      <c r="A87" s="193">
        <v>2008</v>
      </c>
      <c r="B87" s="184">
        <v>93.451474376596934</v>
      </c>
      <c r="C87" s="154">
        <v>1</v>
      </c>
      <c r="D87" s="153">
        <v>93.451474376596934</v>
      </c>
      <c r="E87" s="153">
        <v>2.2869001814438277</v>
      </c>
      <c r="F87" s="152">
        <v>3.9126263291993606</v>
      </c>
    </row>
    <row r="88" spans="1:6" s="5" customFormat="1" ht="15.6" x14ac:dyDescent="0.3">
      <c r="A88" s="193">
        <v>2009</v>
      </c>
      <c r="B88" s="184">
        <v>93.846926565011088</v>
      </c>
      <c r="C88" s="154">
        <v>1</v>
      </c>
      <c r="D88" s="153">
        <v>93.846926565011088</v>
      </c>
      <c r="E88" s="153">
        <v>2.3254480956021517</v>
      </c>
      <c r="F88" s="152">
        <v>3.9291831214238839</v>
      </c>
    </row>
    <row r="89" spans="1:6" s="5" customFormat="1" ht="15.6" x14ac:dyDescent="0.3">
      <c r="A89" s="193">
        <v>2010</v>
      </c>
      <c r="B89" s="184">
        <v>93.697330751084692</v>
      </c>
      <c r="C89" s="154">
        <v>1</v>
      </c>
      <c r="D89" s="153">
        <v>93.697330751084692</v>
      </c>
      <c r="E89" s="153">
        <v>2.3172360888275607</v>
      </c>
      <c r="F89" s="152">
        <v>3.9229198438864135</v>
      </c>
    </row>
    <row r="90" spans="1:6" s="5" customFormat="1" ht="15.6" x14ac:dyDescent="0.3">
      <c r="A90" s="193">
        <v>2011</v>
      </c>
      <c r="B90" s="184">
        <v>93.365148576858573</v>
      </c>
      <c r="C90" s="154">
        <v>1</v>
      </c>
      <c r="D90" s="153">
        <v>93.365148576858573</v>
      </c>
      <c r="E90" s="153">
        <v>2.3181490506052649</v>
      </c>
      <c r="F90" s="152">
        <v>3.9090120406159143</v>
      </c>
    </row>
    <row r="91" spans="1:6" s="5" customFormat="1" ht="15.6" x14ac:dyDescent="0.3">
      <c r="A91" s="193">
        <v>2012</v>
      </c>
      <c r="B91" s="184">
        <v>93.667318254370684</v>
      </c>
      <c r="C91" s="154">
        <v>1</v>
      </c>
      <c r="D91" s="153">
        <v>93.667318254370684</v>
      </c>
      <c r="E91" s="153">
        <v>2.3462987032554046</v>
      </c>
      <c r="F91" s="152">
        <v>3.9216632806739913</v>
      </c>
    </row>
    <row r="92" spans="1:6" s="5" customFormat="1" ht="15.6" x14ac:dyDescent="0.3">
      <c r="A92" s="193">
        <v>2013</v>
      </c>
      <c r="B92" s="184">
        <v>93.644580177701584</v>
      </c>
      <c r="C92" s="154">
        <v>1</v>
      </c>
      <c r="D92" s="153">
        <v>93.644580177701584</v>
      </c>
      <c r="E92" s="153">
        <v>2.3313229828329618</v>
      </c>
      <c r="F92" s="152">
        <v>3.9207112828800099</v>
      </c>
    </row>
    <row r="93" spans="1:6" s="5" customFormat="1" ht="15.6" x14ac:dyDescent="0.3">
      <c r="A93" s="193">
        <v>2014</v>
      </c>
      <c r="B93" s="184">
        <v>94.029260262796782</v>
      </c>
      <c r="C93" s="154">
        <v>1</v>
      </c>
      <c r="D93" s="153">
        <v>94.029260262796782</v>
      </c>
      <c r="E93" s="153">
        <v>2.3385928110950931</v>
      </c>
      <c r="F93" s="152">
        <v>3.9368170686827755</v>
      </c>
    </row>
    <row r="94" spans="1:6" s="5" customFormat="1" ht="15.6" x14ac:dyDescent="0.3">
      <c r="A94" s="193">
        <v>2015</v>
      </c>
      <c r="B94" s="184">
        <v>94.619367288333706</v>
      </c>
      <c r="C94" s="154">
        <v>1</v>
      </c>
      <c r="D94" s="153">
        <v>94.619367288333706</v>
      </c>
      <c r="E94" s="153">
        <v>2.3354841548716947</v>
      </c>
      <c r="F94" s="152">
        <v>3.9615236696279554</v>
      </c>
    </row>
    <row r="95" spans="1:6" s="5" customFormat="1" ht="15.6" x14ac:dyDescent="0.3">
      <c r="A95" s="193">
        <v>2016</v>
      </c>
      <c r="B95" s="213">
        <v>95.092372542807482</v>
      </c>
      <c r="C95" s="172">
        <v>1</v>
      </c>
      <c r="D95" s="171">
        <v>95.092372542807482</v>
      </c>
      <c r="E95" s="171">
        <v>2.3500245032022016</v>
      </c>
      <c r="F95" s="173">
        <v>3.9813274536222631</v>
      </c>
    </row>
    <row r="96" spans="1:6" s="5" customFormat="1" ht="15.6" x14ac:dyDescent="0.3">
      <c r="A96" s="193">
        <v>2017</v>
      </c>
      <c r="B96" s="213">
        <v>93.885662878302767</v>
      </c>
      <c r="C96" s="172">
        <v>1</v>
      </c>
      <c r="D96" s="171">
        <v>93.885662878302767</v>
      </c>
      <c r="E96" s="171">
        <v>2.361087055564095</v>
      </c>
      <c r="F96" s="173">
        <v>3.9308049333887798</v>
      </c>
    </row>
    <row r="97" spans="1:12" s="5" customFormat="1" ht="15.6" x14ac:dyDescent="0.3">
      <c r="A97" s="195">
        <v>2018</v>
      </c>
      <c r="B97" s="213">
        <v>94.339696135649135</v>
      </c>
      <c r="C97" s="172">
        <v>1</v>
      </c>
      <c r="D97" s="171">
        <v>94.339696135649135</v>
      </c>
      <c r="E97" s="171">
        <v>2.345173787479041</v>
      </c>
      <c r="F97" s="173">
        <v>3.9498143978073581</v>
      </c>
    </row>
    <row r="98" spans="1:12" s="5" customFormat="1" ht="15.6" x14ac:dyDescent="0.3">
      <c r="A98" s="195">
        <v>2019</v>
      </c>
      <c r="B98" s="213">
        <v>95.277959838569174</v>
      </c>
      <c r="C98" s="172">
        <v>1</v>
      </c>
      <c r="D98" s="171">
        <v>95.277959838569174</v>
      </c>
      <c r="E98" s="171">
        <v>2.3752103419859192</v>
      </c>
      <c r="F98" s="173">
        <v>3.9890976225212142</v>
      </c>
    </row>
    <row r="99" spans="1:12" s="5" customFormat="1" ht="16.2" thickBot="1" x14ac:dyDescent="0.35">
      <c r="A99" s="200">
        <v>2020</v>
      </c>
      <c r="B99" s="214">
        <v>94.014304149972872</v>
      </c>
      <c r="C99" s="177">
        <v>1</v>
      </c>
      <c r="D99" s="176">
        <v>94.014304149972872</v>
      </c>
      <c r="E99" s="176">
        <v>2.356267693744142</v>
      </c>
      <c r="F99" s="178">
        <v>3.9361908861510644</v>
      </c>
    </row>
    <row r="101" spans="1:12" ht="15" thickBot="1" x14ac:dyDescent="0.35"/>
    <row r="102" spans="1:12" ht="18" x14ac:dyDescent="0.4">
      <c r="A102" s="206" t="s">
        <v>48</v>
      </c>
      <c r="B102" s="215" t="s">
        <v>169</v>
      </c>
      <c r="C102" s="469" t="s">
        <v>138</v>
      </c>
      <c r="D102" s="181" t="s">
        <v>169</v>
      </c>
      <c r="E102" s="181" t="s">
        <v>170</v>
      </c>
      <c r="F102" s="149" t="s">
        <v>171</v>
      </c>
    </row>
    <row r="103" spans="1:12" ht="16.2" thickBot="1" x14ac:dyDescent="0.35">
      <c r="A103" s="207"/>
      <c r="B103" s="162" t="s">
        <v>141</v>
      </c>
      <c r="C103" s="470"/>
      <c r="D103" s="471"/>
      <c r="E103" s="471"/>
      <c r="F103" s="472"/>
    </row>
    <row r="104" spans="1:12" ht="15.6" x14ac:dyDescent="0.3">
      <c r="A104" s="212" t="s">
        <v>146</v>
      </c>
      <c r="B104" s="216"/>
      <c r="C104" s="158"/>
      <c r="D104" s="165"/>
      <c r="E104" s="165"/>
      <c r="F104" s="166"/>
    </row>
    <row r="105" spans="1:12" ht="15.6" x14ac:dyDescent="0.3">
      <c r="A105" s="193" t="s">
        <v>172</v>
      </c>
      <c r="B105" s="217">
        <v>57.6</v>
      </c>
      <c r="C105" s="218">
        <v>1</v>
      </c>
      <c r="D105" s="219">
        <v>57.6</v>
      </c>
      <c r="E105" s="220">
        <v>2.8511999999999995</v>
      </c>
      <c r="F105" s="221">
        <v>2.4115967999999999</v>
      </c>
      <c r="H105" s="222"/>
      <c r="L105" s="222"/>
    </row>
    <row r="106" spans="1:12" ht="15.6" x14ac:dyDescent="0.3">
      <c r="A106" s="193">
        <v>2005</v>
      </c>
      <c r="B106" s="217">
        <v>58.320288351566546</v>
      </c>
      <c r="C106" s="218">
        <v>1</v>
      </c>
      <c r="D106" s="219">
        <v>58.320288351566546</v>
      </c>
      <c r="E106" s="219">
        <v>2.7564124284636353</v>
      </c>
      <c r="F106" s="221">
        <v>2.4417538327033883</v>
      </c>
      <c r="H106" s="222"/>
      <c r="J106" s="222"/>
      <c r="L106" s="222"/>
    </row>
    <row r="107" spans="1:12" ht="15.6" x14ac:dyDescent="0.3">
      <c r="A107" s="193">
        <v>2006</v>
      </c>
      <c r="B107" s="217">
        <v>57.36861781608691</v>
      </c>
      <c r="C107" s="218">
        <v>1</v>
      </c>
      <c r="D107" s="219">
        <v>57.36861781608691</v>
      </c>
      <c r="E107" s="219">
        <v>2.6438610248029506</v>
      </c>
      <c r="F107" s="221">
        <v>2.4019092907239266</v>
      </c>
      <c r="H107" s="222"/>
      <c r="J107" s="222"/>
      <c r="L107" s="222"/>
    </row>
    <row r="108" spans="1:12" ht="15.6" x14ac:dyDescent="0.3">
      <c r="A108" s="193">
        <v>2007</v>
      </c>
      <c r="B108" s="217">
        <v>57.110090232042758</v>
      </c>
      <c r="C108" s="218">
        <v>1</v>
      </c>
      <c r="D108" s="219">
        <v>57.110090232042758</v>
      </c>
      <c r="E108" s="219">
        <v>2.6445227941493559</v>
      </c>
      <c r="F108" s="221">
        <v>2.391085257835166</v>
      </c>
      <c r="H108" s="222"/>
      <c r="J108" s="222"/>
      <c r="L108" s="222"/>
    </row>
    <row r="109" spans="1:12" ht="15.6" x14ac:dyDescent="0.3">
      <c r="A109" s="193">
        <v>2008</v>
      </c>
      <c r="B109" s="217">
        <v>58.136888955654356</v>
      </c>
      <c r="C109" s="218">
        <v>1</v>
      </c>
      <c r="D109" s="219">
        <v>58.136888955654356</v>
      </c>
      <c r="E109" s="219">
        <v>2.6860051800734874</v>
      </c>
      <c r="F109" s="221">
        <v>2.4340752667953365</v>
      </c>
      <c r="H109" s="222"/>
      <c r="J109" s="222"/>
      <c r="L109" s="222"/>
    </row>
    <row r="110" spans="1:12" ht="15.6" x14ac:dyDescent="0.3">
      <c r="A110" s="193">
        <v>2009</v>
      </c>
      <c r="B110" s="217">
        <v>57.47679434783312</v>
      </c>
      <c r="C110" s="218">
        <v>1</v>
      </c>
      <c r="D110" s="219">
        <v>57.47679434783312</v>
      </c>
      <c r="E110" s="219">
        <v>2.6726168907538015</v>
      </c>
      <c r="F110" s="221">
        <v>2.406438425755077</v>
      </c>
      <c r="H110" s="222"/>
      <c r="J110" s="222"/>
      <c r="L110" s="222"/>
    </row>
    <row r="111" spans="1:12" ht="15.6" x14ac:dyDescent="0.3">
      <c r="A111" s="193">
        <v>2010</v>
      </c>
      <c r="B111" s="217">
        <v>56.750283622978003</v>
      </c>
      <c r="C111" s="218">
        <v>1</v>
      </c>
      <c r="D111" s="219">
        <v>56.750283622978003</v>
      </c>
      <c r="E111" s="219">
        <v>2.6523060256157645</v>
      </c>
      <c r="F111" s="221">
        <v>2.376020874726843</v>
      </c>
      <c r="H111" s="222"/>
      <c r="J111" s="222"/>
      <c r="L111" s="222"/>
    </row>
    <row r="112" spans="1:12" ht="15.6" x14ac:dyDescent="0.3">
      <c r="A112" s="193">
        <v>2011</v>
      </c>
      <c r="B112" s="217">
        <v>57.290539795328691</v>
      </c>
      <c r="C112" s="218">
        <v>1</v>
      </c>
      <c r="D112" s="219">
        <v>57.290539795328691</v>
      </c>
      <c r="E112" s="219">
        <v>2.6886594056955468</v>
      </c>
      <c r="F112" s="221">
        <v>2.3986403201508217</v>
      </c>
      <c r="H112" s="222"/>
      <c r="J112" s="222"/>
      <c r="L112" s="222"/>
    </row>
    <row r="113" spans="1:12" ht="15.6" x14ac:dyDescent="0.3">
      <c r="A113" s="193">
        <v>2012</v>
      </c>
      <c r="B113" s="217">
        <v>57.269486078438028</v>
      </c>
      <c r="C113" s="218">
        <v>1</v>
      </c>
      <c r="D113" s="219">
        <v>57.269486078438028</v>
      </c>
      <c r="E113" s="219">
        <v>2.7011932082281049</v>
      </c>
      <c r="F113" s="221">
        <v>2.3977588431320433</v>
      </c>
      <c r="H113" s="222"/>
      <c r="J113" s="222"/>
      <c r="L113" s="222"/>
    </row>
    <row r="114" spans="1:12" ht="15.6" x14ac:dyDescent="0.3">
      <c r="A114" s="193">
        <v>2013</v>
      </c>
      <c r="B114" s="217">
        <v>57.447105208368434</v>
      </c>
      <c r="C114" s="218">
        <v>1</v>
      </c>
      <c r="D114" s="219">
        <v>57.447105208368434</v>
      </c>
      <c r="E114" s="219">
        <v>2.6491261423424666</v>
      </c>
      <c r="F114" s="221">
        <v>2.4051954008639695</v>
      </c>
      <c r="H114" s="222"/>
      <c r="J114" s="222"/>
      <c r="L114" s="222"/>
    </row>
    <row r="115" spans="1:12" ht="15.6" x14ac:dyDescent="0.3">
      <c r="A115" s="193">
        <v>2014</v>
      </c>
      <c r="B115" s="217">
        <v>57.095481691192582</v>
      </c>
      <c r="C115" s="218">
        <v>1</v>
      </c>
      <c r="D115" s="219">
        <v>57.095481691192582</v>
      </c>
      <c r="E115" s="219">
        <v>2.6340819153033452</v>
      </c>
      <c r="F115" s="221">
        <v>2.390473627446851</v>
      </c>
      <c r="H115" s="222"/>
      <c r="J115" s="222"/>
      <c r="L115" s="222"/>
    </row>
    <row r="116" spans="1:12" ht="15.6" x14ac:dyDescent="0.3">
      <c r="A116" s="193">
        <v>2015</v>
      </c>
      <c r="B116" s="217">
        <v>56.865466015404607</v>
      </c>
      <c r="C116" s="218">
        <v>1</v>
      </c>
      <c r="D116" s="219">
        <v>56.865466015404607</v>
      </c>
      <c r="E116" s="219">
        <v>2.6531823627997646</v>
      </c>
      <c r="F116" s="221">
        <v>2.3808433311329598</v>
      </c>
      <c r="H116" s="222"/>
      <c r="J116" s="222"/>
      <c r="L116" s="222"/>
    </row>
    <row r="117" spans="1:12" ht="15.6" x14ac:dyDescent="0.3">
      <c r="A117" s="193">
        <v>2016</v>
      </c>
      <c r="B117" s="217">
        <v>58.209878731231385</v>
      </c>
      <c r="C117" s="218">
        <v>1</v>
      </c>
      <c r="D117" s="219">
        <v>58.209878731231385</v>
      </c>
      <c r="E117" s="219">
        <v>2.6523673807390367</v>
      </c>
      <c r="F117" s="221">
        <v>2.4371312027191956</v>
      </c>
      <c r="H117" s="222"/>
      <c r="L117" s="222"/>
    </row>
    <row r="118" spans="1:12" ht="15.6" x14ac:dyDescent="0.3">
      <c r="A118" s="193">
        <v>2017</v>
      </c>
      <c r="B118" s="217">
        <v>58.109608279880582</v>
      </c>
      <c r="C118" s="218">
        <v>1</v>
      </c>
      <c r="D118" s="219">
        <v>58.109608279880582</v>
      </c>
      <c r="E118" s="219">
        <v>2.6442128815242296</v>
      </c>
      <c r="F118" s="221">
        <v>2.4329330794620403</v>
      </c>
      <c r="H118" s="222"/>
      <c r="L118" s="222"/>
    </row>
    <row r="119" spans="1:12" ht="15.6" x14ac:dyDescent="0.3">
      <c r="A119" s="195">
        <v>2018</v>
      </c>
      <c r="B119" s="217">
        <v>58.306873847241931</v>
      </c>
      <c r="C119" s="218">
        <v>1</v>
      </c>
      <c r="D119" s="219">
        <v>58.306873847241931</v>
      </c>
      <c r="E119" s="219">
        <v>2.6565208019530115</v>
      </c>
      <c r="F119" s="221">
        <v>2.4411921942363248</v>
      </c>
      <c r="H119" s="222"/>
      <c r="L119" s="222"/>
    </row>
    <row r="120" spans="1:12" ht="15.6" x14ac:dyDescent="0.3">
      <c r="A120" s="195">
        <v>2019</v>
      </c>
      <c r="B120" s="217">
        <v>56.464727668317138</v>
      </c>
      <c r="C120" s="218">
        <v>1</v>
      </c>
      <c r="D120" s="219">
        <v>56.464727668317138</v>
      </c>
      <c r="E120" s="219">
        <v>2.6596743195387722</v>
      </c>
      <c r="F120" s="221">
        <v>2.3640652180171018</v>
      </c>
      <c r="H120" s="222"/>
      <c r="L120" s="222"/>
    </row>
    <row r="121" spans="1:12" ht="16.2" thickBot="1" x14ac:dyDescent="0.35">
      <c r="A121" s="200">
        <v>2020</v>
      </c>
      <c r="B121" s="223">
        <v>56.146292133410732</v>
      </c>
      <c r="C121" s="224">
        <v>1</v>
      </c>
      <c r="D121" s="225">
        <v>56.146292133410732</v>
      </c>
      <c r="E121" s="225">
        <v>2.6392977163674654</v>
      </c>
      <c r="F121" s="226">
        <v>2.3507329590416406</v>
      </c>
      <c r="H121" s="222"/>
      <c r="L121" s="222"/>
    </row>
    <row r="122" spans="1:12" ht="15.6" x14ac:dyDescent="0.3">
      <c r="A122" s="227"/>
      <c r="B122" s="218"/>
      <c r="C122" s="218"/>
      <c r="D122" s="219"/>
      <c r="E122" s="219"/>
      <c r="F122" s="219"/>
    </row>
    <row r="123" spans="1:12" ht="15" thickBot="1" x14ac:dyDescent="0.35"/>
    <row r="124" spans="1:12" ht="19.8" x14ac:dyDescent="0.3">
      <c r="A124" s="228" t="s">
        <v>40</v>
      </c>
      <c r="B124" s="229" t="s">
        <v>169</v>
      </c>
      <c r="C124" s="469" t="s">
        <v>138</v>
      </c>
      <c r="D124" s="148" t="s">
        <v>169</v>
      </c>
      <c r="E124" s="147" t="s">
        <v>173</v>
      </c>
      <c r="F124" s="149" t="s">
        <v>171</v>
      </c>
    </row>
    <row r="125" spans="1:12" ht="16.2" thickBot="1" x14ac:dyDescent="0.35">
      <c r="A125" s="207"/>
      <c r="B125" s="183" t="s">
        <v>141</v>
      </c>
      <c r="C125" s="470"/>
      <c r="D125" s="471"/>
      <c r="E125" s="471"/>
      <c r="F125" s="472"/>
    </row>
    <row r="126" spans="1:12" ht="15.6" x14ac:dyDescent="0.3">
      <c r="A126" s="230" t="s">
        <v>146</v>
      </c>
      <c r="B126" s="216"/>
      <c r="C126" s="158"/>
      <c r="D126" s="165"/>
      <c r="E126" s="165"/>
      <c r="F126" s="166"/>
    </row>
    <row r="127" spans="1:12" ht="15.6" x14ac:dyDescent="0.3">
      <c r="A127" s="231" t="s">
        <v>174</v>
      </c>
      <c r="B127" s="217">
        <v>44.4</v>
      </c>
      <c r="C127" s="218">
        <v>1</v>
      </c>
      <c r="D127" s="219">
        <v>44.4</v>
      </c>
      <c r="E127" s="220">
        <v>0.78951635999999981</v>
      </c>
      <c r="F127" s="221">
        <v>1.8589391999999998</v>
      </c>
      <c r="H127" s="222"/>
    </row>
    <row r="128" spans="1:12" ht="15.6" x14ac:dyDescent="0.3">
      <c r="A128" s="231" t="s">
        <v>175</v>
      </c>
      <c r="B128" s="217">
        <v>42.110999999999997</v>
      </c>
      <c r="C128" s="218">
        <v>1</v>
      </c>
      <c r="D128" s="219">
        <v>42.110999999999997</v>
      </c>
      <c r="E128" s="219">
        <v>0.80679609204480007</v>
      </c>
      <c r="F128" s="221">
        <v>1.763103348</v>
      </c>
      <c r="H128" s="222"/>
    </row>
    <row r="129" spans="1:8" ht="15.6" x14ac:dyDescent="0.3">
      <c r="A129" s="231">
        <v>2005</v>
      </c>
      <c r="B129" s="217">
        <v>42.128367142453726</v>
      </c>
      <c r="C129" s="218">
        <v>1</v>
      </c>
      <c r="D129" s="219">
        <v>42.128367142453726</v>
      </c>
      <c r="E129" s="219">
        <v>0.75352546699268996</v>
      </c>
      <c r="F129" s="221">
        <v>1.7638304755202525</v>
      </c>
      <c r="H129" s="222"/>
    </row>
    <row r="130" spans="1:8" ht="15.6" x14ac:dyDescent="0.3">
      <c r="A130" s="231">
        <v>2006</v>
      </c>
      <c r="B130" s="217">
        <v>42.678004829542665</v>
      </c>
      <c r="C130" s="218">
        <v>1</v>
      </c>
      <c r="D130" s="219">
        <v>42.678004829542665</v>
      </c>
      <c r="E130" s="219">
        <v>0.74267376540025376</v>
      </c>
      <c r="F130" s="221">
        <v>1.7868427062032921</v>
      </c>
      <c r="H130" s="222"/>
    </row>
    <row r="131" spans="1:8" ht="15.6" x14ac:dyDescent="0.3">
      <c r="A131" s="231">
        <v>2007</v>
      </c>
      <c r="B131" s="217">
        <v>42.416266531660916</v>
      </c>
      <c r="C131" s="218">
        <v>1</v>
      </c>
      <c r="D131" s="219">
        <v>42.416266531660916</v>
      </c>
      <c r="E131" s="219">
        <v>0.71364319252857966</v>
      </c>
      <c r="F131" s="221">
        <v>1.7758842471475791</v>
      </c>
      <c r="H131" s="222"/>
    </row>
    <row r="132" spans="1:8" ht="15.6" x14ac:dyDescent="0.3">
      <c r="A132" s="231">
        <v>2008</v>
      </c>
      <c r="B132" s="217">
        <v>42.249971312584577</v>
      </c>
      <c r="C132" s="218">
        <v>1</v>
      </c>
      <c r="D132" s="219">
        <v>42.249971312584577</v>
      </c>
      <c r="E132" s="219">
        <v>0.73294431343896982</v>
      </c>
      <c r="F132" s="221">
        <v>1.768921798915291</v>
      </c>
      <c r="H132" s="222"/>
    </row>
    <row r="133" spans="1:8" ht="15.6" x14ac:dyDescent="0.3">
      <c r="A133" s="231">
        <v>2009</v>
      </c>
      <c r="B133" s="217">
        <v>42.979989535230608</v>
      </c>
      <c r="C133" s="218">
        <v>1</v>
      </c>
      <c r="D133" s="219">
        <v>42.979989535230608</v>
      </c>
      <c r="E133" s="219">
        <v>0.74836041492360461</v>
      </c>
      <c r="F133" s="221">
        <v>1.7994862018610351</v>
      </c>
      <c r="H133" s="222"/>
    </row>
    <row r="134" spans="1:8" ht="15.6" x14ac:dyDescent="0.3">
      <c r="A134" s="231">
        <v>2010</v>
      </c>
      <c r="B134" s="217">
        <v>42.815652404351546</v>
      </c>
      <c r="C134" s="218">
        <v>1</v>
      </c>
      <c r="D134" s="219">
        <v>42.815652404351546</v>
      </c>
      <c r="E134" s="219">
        <v>0.73518489699328982</v>
      </c>
      <c r="F134" s="221">
        <v>1.7926057348653905</v>
      </c>
      <c r="H134" s="222"/>
    </row>
    <row r="135" spans="1:8" ht="15.6" x14ac:dyDescent="0.3">
      <c r="A135" s="231">
        <v>2011</v>
      </c>
      <c r="B135" s="217">
        <v>43.328059014263452</v>
      </c>
      <c r="C135" s="218">
        <v>1</v>
      </c>
      <c r="D135" s="219">
        <v>43.328059014263452</v>
      </c>
      <c r="E135" s="219">
        <v>0.74601883515909606</v>
      </c>
      <c r="F135" s="221">
        <v>1.8140591748091821</v>
      </c>
      <c r="H135" s="222"/>
    </row>
    <row r="136" spans="1:8" ht="15.6" x14ac:dyDescent="0.3">
      <c r="A136" s="231">
        <v>2012</v>
      </c>
      <c r="B136" s="217">
        <v>44.046063976395146</v>
      </c>
      <c r="C136" s="218">
        <v>1</v>
      </c>
      <c r="D136" s="219">
        <v>44.046063976395146</v>
      </c>
      <c r="E136" s="219">
        <v>0.77301367612864313</v>
      </c>
      <c r="F136" s="221">
        <v>1.8441206065637119</v>
      </c>
      <c r="H136" s="222"/>
    </row>
    <row r="137" spans="1:8" ht="15.6" x14ac:dyDescent="0.3">
      <c r="A137" s="231">
        <v>2013</v>
      </c>
      <c r="B137" s="217">
        <v>42.860502825313411</v>
      </c>
      <c r="C137" s="218">
        <v>1</v>
      </c>
      <c r="D137" s="219">
        <v>42.860502825313411</v>
      </c>
      <c r="E137" s="219">
        <v>0.75951413986683625</v>
      </c>
      <c r="F137" s="221">
        <v>1.7944835322902219</v>
      </c>
      <c r="H137" s="222"/>
    </row>
    <row r="138" spans="1:8" ht="15.6" x14ac:dyDescent="0.3">
      <c r="A138" s="231">
        <v>2014</v>
      </c>
      <c r="B138" s="217">
        <v>43.766541645132506</v>
      </c>
      <c r="C138" s="218">
        <v>1</v>
      </c>
      <c r="D138" s="219">
        <v>43.766541645132506</v>
      </c>
      <c r="E138" s="219">
        <v>0.77472898240426769</v>
      </c>
      <c r="F138" s="221">
        <v>1.8324175655984078</v>
      </c>
      <c r="H138" s="222"/>
    </row>
    <row r="139" spans="1:8" ht="15.6" x14ac:dyDescent="0.3">
      <c r="A139" s="231">
        <v>2015</v>
      </c>
      <c r="B139" s="217">
        <v>43.313823449380507</v>
      </c>
      <c r="C139" s="218">
        <v>1</v>
      </c>
      <c r="D139" s="219">
        <v>43.313823449380507</v>
      </c>
      <c r="E139" s="219">
        <v>0.75054295940247351</v>
      </c>
      <c r="F139" s="221">
        <v>1.813463160178663</v>
      </c>
      <c r="H139" s="222"/>
    </row>
    <row r="140" spans="1:8" ht="15.6" x14ac:dyDescent="0.3">
      <c r="A140" s="231">
        <v>2016</v>
      </c>
      <c r="B140" s="217">
        <v>43.699934431758372</v>
      </c>
      <c r="C140" s="218">
        <v>1</v>
      </c>
      <c r="D140" s="219">
        <v>43.699934431758372</v>
      </c>
      <c r="E140" s="219">
        <v>0.7584815026267947</v>
      </c>
      <c r="F140" s="221">
        <v>1.8296288547888593</v>
      </c>
      <c r="H140" s="222"/>
    </row>
    <row r="141" spans="1:8" ht="15.6" x14ac:dyDescent="0.3">
      <c r="A141" s="231">
        <v>2017</v>
      </c>
      <c r="B141" s="217">
        <v>43.8772736743379</v>
      </c>
      <c r="C141" s="218">
        <v>1</v>
      </c>
      <c r="D141" s="219">
        <v>43.8772736743379</v>
      </c>
      <c r="E141" s="219">
        <v>0.75813197986467828</v>
      </c>
      <c r="F141" s="221">
        <v>1.8370536941971793</v>
      </c>
      <c r="H141" s="222"/>
    </row>
    <row r="142" spans="1:8" ht="15.6" x14ac:dyDescent="0.3">
      <c r="A142" s="195">
        <v>2018</v>
      </c>
      <c r="B142" s="217">
        <v>44.008120962599875</v>
      </c>
      <c r="C142" s="218">
        <v>1</v>
      </c>
      <c r="D142" s="219">
        <v>44.008120962599875</v>
      </c>
      <c r="E142" s="219">
        <v>0.76257653234506095</v>
      </c>
      <c r="F142" s="221">
        <v>1.8425320084621317</v>
      </c>
      <c r="H142" s="222"/>
    </row>
    <row r="143" spans="1:8" ht="15.6" x14ac:dyDescent="0.3">
      <c r="A143" s="195">
        <v>2019</v>
      </c>
      <c r="B143" s="217">
        <v>44.819994839770992</v>
      </c>
      <c r="C143" s="218">
        <v>1</v>
      </c>
      <c r="D143" s="219">
        <v>44.819994839770992</v>
      </c>
      <c r="E143" s="219">
        <v>0.79205037745362883</v>
      </c>
      <c r="F143" s="221">
        <v>1.8765235439515318</v>
      </c>
      <c r="H143" s="222"/>
    </row>
    <row r="144" spans="1:8" ht="16.2" thickBot="1" x14ac:dyDescent="0.35">
      <c r="A144" s="200">
        <v>2020</v>
      </c>
      <c r="B144" s="223">
        <v>45.854109707401406</v>
      </c>
      <c r="C144" s="224">
        <v>1</v>
      </c>
      <c r="D144" s="225">
        <v>45.854109707401406</v>
      </c>
      <c r="E144" s="225">
        <v>0.8441733231430979</v>
      </c>
      <c r="F144" s="226">
        <v>1.919819865229482</v>
      </c>
      <c r="H144" s="222"/>
    </row>
    <row r="146" spans="1:6" ht="15" thickBot="1" x14ac:dyDescent="0.35"/>
    <row r="147" spans="1:6" ht="19.8" x14ac:dyDescent="0.3">
      <c r="A147" s="228" t="s">
        <v>176</v>
      </c>
      <c r="B147" s="229" t="s">
        <v>169</v>
      </c>
      <c r="C147" s="469" t="s">
        <v>138</v>
      </c>
      <c r="D147" s="148" t="s">
        <v>169</v>
      </c>
      <c r="E147" s="147" t="s">
        <v>173</v>
      </c>
      <c r="F147" s="149" t="s">
        <v>171</v>
      </c>
    </row>
    <row r="148" spans="1:6" ht="16.5" customHeight="1" thickBot="1" x14ac:dyDescent="0.35">
      <c r="A148" s="207"/>
      <c r="B148" s="183" t="s">
        <v>141</v>
      </c>
      <c r="C148" s="470"/>
      <c r="D148" s="471"/>
      <c r="E148" s="471"/>
      <c r="F148" s="472"/>
    </row>
    <row r="149" spans="1:6" ht="15.6" x14ac:dyDescent="0.3">
      <c r="A149" s="212" t="s">
        <v>146</v>
      </c>
      <c r="B149" s="216"/>
      <c r="C149" s="158"/>
      <c r="D149" s="165"/>
      <c r="E149" s="165"/>
      <c r="F149" s="166"/>
    </row>
    <row r="150" spans="1:6" ht="15.6" x14ac:dyDescent="0.3">
      <c r="A150" s="231" t="s">
        <v>174</v>
      </c>
      <c r="B150" s="217">
        <v>260</v>
      </c>
      <c r="C150" s="218">
        <v>1</v>
      </c>
      <c r="D150" s="219">
        <v>260</v>
      </c>
      <c r="E150" s="220">
        <v>0.837642</v>
      </c>
      <c r="F150" s="221">
        <v>10.885680000000001</v>
      </c>
    </row>
    <row r="151" spans="1:6" ht="15.6" x14ac:dyDescent="0.3">
      <c r="A151" s="231" t="s">
        <v>175</v>
      </c>
      <c r="B151" s="217">
        <v>270.57499999999999</v>
      </c>
      <c r="C151" s="218">
        <v>1</v>
      </c>
      <c r="D151" s="219">
        <v>270.57499999999999</v>
      </c>
      <c r="E151" s="219">
        <v>0.95351429819699984</v>
      </c>
      <c r="F151" s="221">
        <v>11.328434099999999</v>
      </c>
    </row>
    <row r="152" spans="1:6" ht="15.6" x14ac:dyDescent="0.3">
      <c r="A152" s="231">
        <v>2005</v>
      </c>
      <c r="B152" s="217">
        <v>263.65275931318735</v>
      </c>
      <c r="C152" s="218">
        <v>1</v>
      </c>
      <c r="D152" s="219">
        <v>263.65275931318735</v>
      </c>
      <c r="E152" s="219">
        <v>0.86958143176471736</v>
      </c>
      <c r="F152" s="221">
        <v>11.038613726924527</v>
      </c>
    </row>
    <row r="153" spans="1:6" ht="15.6" x14ac:dyDescent="0.3">
      <c r="A153" s="231">
        <v>2006</v>
      </c>
      <c r="B153" s="217">
        <v>255.94764749961607</v>
      </c>
      <c r="C153" s="218">
        <v>1</v>
      </c>
      <c r="D153" s="219">
        <v>255.94764749961607</v>
      </c>
      <c r="E153" s="219">
        <v>0.84902547075432633</v>
      </c>
      <c r="F153" s="221">
        <v>10.716016105513924</v>
      </c>
    </row>
    <row r="154" spans="1:6" ht="15.6" x14ac:dyDescent="0.3">
      <c r="A154" s="231">
        <v>2007</v>
      </c>
      <c r="B154" s="217">
        <v>261.46949466841301</v>
      </c>
      <c r="C154" s="218">
        <v>1</v>
      </c>
      <c r="D154" s="219">
        <v>261.46949466841301</v>
      </c>
      <c r="E154" s="219">
        <v>0.83497932572047939</v>
      </c>
      <c r="F154" s="221">
        <v>10.947204802777115</v>
      </c>
    </row>
    <row r="155" spans="1:6" ht="15.6" x14ac:dyDescent="0.3">
      <c r="A155" s="231">
        <v>2008</v>
      </c>
      <c r="B155" s="217">
        <v>256.13315615282403</v>
      </c>
      <c r="C155" s="218">
        <v>1</v>
      </c>
      <c r="D155" s="219">
        <v>256.13315615282403</v>
      </c>
      <c r="E155" s="219">
        <v>0.83812110392375938</v>
      </c>
      <c r="F155" s="221">
        <v>10.723782981806437</v>
      </c>
    </row>
    <row r="156" spans="1:6" ht="15.6" x14ac:dyDescent="0.3">
      <c r="A156" s="231">
        <v>2009</v>
      </c>
      <c r="B156" s="217">
        <v>259.56038966359012</v>
      </c>
      <c r="C156" s="218">
        <v>1</v>
      </c>
      <c r="D156" s="219">
        <v>259.56038966359012</v>
      </c>
      <c r="E156" s="219">
        <v>0.83387766310645894</v>
      </c>
      <c r="F156" s="221">
        <v>10.86727439443519</v>
      </c>
    </row>
    <row r="157" spans="1:6" ht="15.6" x14ac:dyDescent="0.3">
      <c r="A157" s="231">
        <v>2010</v>
      </c>
      <c r="B157" s="217">
        <v>257.3903672181653</v>
      </c>
      <c r="C157" s="218">
        <v>1</v>
      </c>
      <c r="D157" s="219">
        <v>257.3903672181653</v>
      </c>
      <c r="E157" s="219">
        <v>0.86292656551022007</v>
      </c>
      <c r="F157" s="221">
        <v>10.776419894690143</v>
      </c>
    </row>
    <row r="158" spans="1:6" ht="15.6" x14ac:dyDescent="0.3">
      <c r="A158" s="231">
        <v>2011</v>
      </c>
      <c r="B158" s="217">
        <v>255.35088210314953</v>
      </c>
      <c r="C158" s="218">
        <v>1</v>
      </c>
      <c r="D158" s="219">
        <v>255.35088210314953</v>
      </c>
      <c r="E158" s="219">
        <v>0.87698356783106268</v>
      </c>
      <c r="F158" s="221">
        <v>10.691030731894664</v>
      </c>
    </row>
    <row r="159" spans="1:6" ht="15.6" x14ac:dyDescent="0.3">
      <c r="A159" s="231">
        <v>2012</v>
      </c>
      <c r="B159" s="217">
        <v>252.80795960349724</v>
      </c>
      <c r="C159" s="218">
        <v>1</v>
      </c>
      <c r="D159" s="219">
        <v>252.80795960349724</v>
      </c>
      <c r="E159" s="219">
        <v>0.88483405896591105</v>
      </c>
      <c r="F159" s="221">
        <v>10.584563652679222</v>
      </c>
    </row>
    <row r="160" spans="1:6" ht="15.6" x14ac:dyDescent="0.3">
      <c r="A160" s="231">
        <v>2013</v>
      </c>
      <c r="B160" s="217">
        <v>251.42800266260269</v>
      </c>
      <c r="C160" s="218">
        <v>1</v>
      </c>
      <c r="D160" s="219">
        <v>251.42800266260269</v>
      </c>
      <c r="E160" s="219">
        <v>0.92853872279279559</v>
      </c>
      <c r="F160" s="221">
        <v>10.526787615477849</v>
      </c>
    </row>
    <row r="161" spans="1:6" ht="15.6" x14ac:dyDescent="0.3">
      <c r="A161" s="231">
        <v>2014</v>
      </c>
      <c r="B161" s="217">
        <v>245.96415287924776</v>
      </c>
      <c r="C161" s="218">
        <v>1</v>
      </c>
      <c r="D161" s="219">
        <v>245.96415287924776</v>
      </c>
      <c r="E161" s="219">
        <v>0.95772802348619646</v>
      </c>
      <c r="F161" s="221">
        <v>10.298027152748345</v>
      </c>
    </row>
    <row r="162" spans="1:6" ht="15.6" x14ac:dyDescent="0.3">
      <c r="A162" s="231">
        <v>2015</v>
      </c>
      <c r="B162" s="217">
        <v>250.0720396460319</v>
      </c>
      <c r="C162" s="218">
        <v>1</v>
      </c>
      <c r="D162" s="219">
        <v>250.0720396460319</v>
      </c>
      <c r="E162" s="219">
        <v>0.93055880575566929</v>
      </c>
      <c r="F162" s="221">
        <v>10.470016155900064</v>
      </c>
    </row>
    <row r="163" spans="1:6" ht="15.6" x14ac:dyDescent="0.3">
      <c r="A163" s="231">
        <v>2016</v>
      </c>
      <c r="B163" s="217">
        <v>247.89282194430126</v>
      </c>
      <c r="C163" s="218">
        <v>1</v>
      </c>
      <c r="D163" s="219">
        <v>247.89282194430126</v>
      </c>
      <c r="E163" s="219">
        <v>0.95171902476430914</v>
      </c>
      <c r="F163" s="221">
        <v>10.378776669164006</v>
      </c>
    </row>
    <row r="164" spans="1:6" ht="15.6" x14ac:dyDescent="0.3">
      <c r="A164" s="231">
        <v>2017</v>
      </c>
      <c r="B164" s="217">
        <v>249.92689421854496</v>
      </c>
      <c r="C164" s="218">
        <v>1</v>
      </c>
      <c r="D164" s="219">
        <v>249.92689421854496</v>
      </c>
      <c r="E164" s="219">
        <v>0.87674462418162102</v>
      </c>
      <c r="F164" s="221">
        <v>10.463939207142039</v>
      </c>
    </row>
    <row r="165" spans="1:6" ht="15.6" x14ac:dyDescent="0.3">
      <c r="A165" s="195">
        <v>2018</v>
      </c>
      <c r="B165" s="217">
        <v>250.28223602326699</v>
      </c>
      <c r="C165" s="218">
        <v>1</v>
      </c>
      <c r="D165" s="219">
        <v>250.28223602326699</v>
      </c>
      <c r="E165" s="219">
        <v>0.86195368435087938</v>
      </c>
      <c r="F165" s="221">
        <v>10.478816657822142</v>
      </c>
    </row>
    <row r="166" spans="1:6" ht="15.6" x14ac:dyDescent="0.3">
      <c r="A166" s="195">
        <v>2019</v>
      </c>
      <c r="B166" s="217">
        <v>249.33516151916365</v>
      </c>
      <c r="C166" s="218">
        <v>1</v>
      </c>
      <c r="D166" s="219">
        <v>249.33516151916365</v>
      </c>
      <c r="E166" s="219">
        <v>0.87725759679999893</v>
      </c>
      <c r="F166" s="221">
        <v>10.439164542484344</v>
      </c>
    </row>
    <row r="167" spans="1:6" ht="16.2" thickBot="1" x14ac:dyDescent="0.35">
      <c r="A167" s="200">
        <v>2019</v>
      </c>
      <c r="B167" s="223">
        <v>251.04321980263117</v>
      </c>
      <c r="C167" s="224">
        <v>1</v>
      </c>
      <c r="D167" s="225">
        <v>251.04321980263117</v>
      </c>
      <c r="E167" s="225">
        <v>0.88313336425101086</v>
      </c>
      <c r="F167" s="226">
        <v>10.510677526696561</v>
      </c>
    </row>
    <row r="169" spans="1:6" ht="15" thickBot="1" x14ac:dyDescent="0.35"/>
    <row r="170" spans="1:6" ht="19.8" x14ac:dyDescent="0.3">
      <c r="A170" s="228" t="s">
        <v>177</v>
      </c>
      <c r="B170" s="229" t="s">
        <v>169</v>
      </c>
      <c r="C170" s="469" t="s">
        <v>138</v>
      </c>
      <c r="D170" s="148" t="s">
        <v>169</v>
      </c>
      <c r="E170" s="147" t="s">
        <v>173</v>
      </c>
      <c r="F170" s="149" t="s">
        <v>171</v>
      </c>
    </row>
    <row r="171" spans="1:6" ht="16.2" thickBot="1" x14ac:dyDescent="0.35">
      <c r="A171" s="207"/>
      <c r="B171" s="183" t="s">
        <v>141</v>
      </c>
      <c r="C171" s="470"/>
      <c r="D171" s="471"/>
      <c r="E171" s="471"/>
      <c r="F171" s="472"/>
    </row>
    <row r="172" spans="1:6" ht="15.6" x14ac:dyDescent="0.3">
      <c r="A172" s="212" t="s">
        <v>146</v>
      </c>
      <c r="B172" s="232"/>
      <c r="C172" s="158"/>
      <c r="D172" s="165"/>
      <c r="E172" s="165"/>
      <c r="F172" s="166"/>
    </row>
    <row r="173" spans="1:6" ht="15.6" x14ac:dyDescent="0.3">
      <c r="A173" s="231" t="s">
        <v>172</v>
      </c>
      <c r="B173" s="233">
        <v>195.08600000000001</v>
      </c>
      <c r="C173" s="218">
        <v>1</v>
      </c>
      <c r="D173" s="219">
        <v>195.08600000000001</v>
      </c>
      <c r="E173" s="219">
        <v>1.5036214666903203</v>
      </c>
      <c r="F173" s="221">
        <v>8.1678606480000013</v>
      </c>
    </row>
    <row r="174" spans="1:6" ht="15.6" x14ac:dyDescent="0.3">
      <c r="A174" s="231">
        <v>2005</v>
      </c>
      <c r="B174" s="233">
        <v>197.57908382422107</v>
      </c>
      <c r="C174" s="218">
        <v>1</v>
      </c>
      <c r="D174" s="219">
        <v>197.57908382422107</v>
      </c>
      <c r="E174" s="219">
        <v>1.4372313485224035</v>
      </c>
      <c r="F174" s="221">
        <v>8.2722410815524885</v>
      </c>
    </row>
    <row r="175" spans="1:6" ht="15.6" x14ac:dyDescent="0.3">
      <c r="A175" s="231">
        <v>2006</v>
      </c>
      <c r="B175" s="233">
        <v>202.37223983367974</v>
      </c>
      <c r="C175" s="218">
        <v>1</v>
      </c>
      <c r="D175" s="219">
        <v>202.37223983367974</v>
      </c>
      <c r="E175" s="219">
        <v>1.3898529748792823</v>
      </c>
      <c r="F175" s="221">
        <v>8.472920937356502</v>
      </c>
    </row>
    <row r="176" spans="1:6" ht="15.6" x14ac:dyDescent="0.3">
      <c r="A176" s="231">
        <v>2007</v>
      </c>
      <c r="B176" s="233">
        <v>195.87096684603526</v>
      </c>
      <c r="C176" s="218">
        <v>1</v>
      </c>
      <c r="D176" s="219">
        <v>195.87096684603526</v>
      </c>
      <c r="E176" s="219">
        <v>1.319751792684156</v>
      </c>
      <c r="F176" s="221">
        <v>8.2007256399098036</v>
      </c>
    </row>
    <row r="177" spans="1:6" ht="15.6" x14ac:dyDescent="0.3">
      <c r="A177" s="231">
        <v>2008</v>
      </c>
      <c r="B177" s="233">
        <v>196.46495624554422</v>
      </c>
      <c r="C177" s="218">
        <v>1</v>
      </c>
      <c r="D177" s="219">
        <v>196.46495624554422</v>
      </c>
      <c r="E177" s="219">
        <v>1.2765457846545039</v>
      </c>
      <c r="F177" s="221">
        <v>8.2255947880884452</v>
      </c>
    </row>
    <row r="178" spans="1:6" ht="15.6" x14ac:dyDescent="0.3">
      <c r="A178" s="231">
        <v>2009</v>
      </c>
      <c r="B178" s="233">
        <v>196.97039337273864</v>
      </c>
      <c r="C178" s="218">
        <v>1</v>
      </c>
      <c r="D178" s="219">
        <v>196.97039337273864</v>
      </c>
      <c r="E178" s="219">
        <v>1.2525383961132524</v>
      </c>
      <c r="F178" s="221">
        <v>8.246756429729821</v>
      </c>
    </row>
    <row r="179" spans="1:6" ht="15.6" x14ac:dyDescent="0.3">
      <c r="A179" s="231">
        <v>2010</v>
      </c>
      <c r="B179" s="233">
        <v>197.02930049925894</v>
      </c>
      <c r="C179" s="218">
        <v>1</v>
      </c>
      <c r="D179" s="219">
        <v>197.02930049925894</v>
      </c>
      <c r="E179" s="219">
        <v>1.2163967604699109</v>
      </c>
      <c r="F179" s="221">
        <v>8.2492227533029734</v>
      </c>
    </row>
    <row r="180" spans="1:6" ht="15.6" x14ac:dyDescent="0.3">
      <c r="A180" s="231">
        <v>2011</v>
      </c>
      <c r="B180" s="233">
        <v>198.48178820162167</v>
      </c>
      <c r="C180" s="218">
        <v>1</v>
      </c>
      <c r="D180" s="219">
        <v>198.48178820162167</v>
      </c>
      <c r="E180" s="219">
        <v>1.1603615377155632</v>
      </c>
      <c r="F180" s="221">
        <v>8.3100355084254947</v>
      </c>
    </row>
    <row r="181" spans="1:6" ht="15.6" x14ac:dyDescent="0.3">
      <c r="A181" s="231">
        <v>2012</v>
      </c>
      <c r="B181" s="233">
        <v>198.19916333030861</v>
      </c>
      <c r="C181" s="218">
        <v>1</v>
      </c>
      <c r="D181" s="219">
        <v>198.19916333030861</v>
      </c>
      <c r="E181" s="219">
        <v>1.2258742910381029</v>
      </c>
      <c r="F181" s="221">
        <v>8.2982025703133608</v>
      </c>
    </row>
    <row r="182" spans="1:6" ht="15.6" x14ac:dyDescent="0.3">
      <c r="A182" s="231">
        <v>2013</v>
      </c>
      <c r="B182" s="233">
        <v>185.52223825419767</v>
      </c>
      <c r="C182" s="218">
        <v>1</v>
      </c>
      <c r="D182" s="219">
        <v>185.52223825419767</v>
      </c>
      <c r="E182" s="219">
        <v>1.0677175541540911</v>
      </c>
      <c r="F182" s="221">
        <v>7.7674450712267484</v>
      </c>
    </row>
    <row r="183" spans="1:6" ht="15.6" x14ac:dyDescent="0.3">
      <c r="A183" s="231">
        <v>2014</v>
      </c>
      <c r="B183" s="233">
        <v>200.97046592400019</v>
      </c>
      <c r="C183" s="218">
        <v>1</v>
      </c>
      <c r="D183" s="219">
        <v>200.97046592400019</v>
      </c>
      <c r="E183" s="219">
        <v>1.335298255145696</v>
      </c>
      <c r="F183" s="221">
        <v>8.4142314673060401</v>
      </c>
    </row>
    <row r="184" spans="1:6" ht="15.6" x14ac:dyDescent="0.3">
      <c r="A184" s="231">
        <v>2015</v>
      </c>
      <c r="B184" s="233">
        <v>201.53237166699975</v>
      </c>
      <c r="C184" s="218">
        <v>1</v>
      </c>
      <c r="D184" s="219">
        <v>201.53237166699975</v>
      </c>
      <c r="E184" s="219">
        <v>1.3511018897030949</v>
      </c>
      <c r="F184" s="221">
        <v>8.4377573369539451</v>
      </c>
    </row>
    <row r="185" spans="1:6" ht="15.6" x14ac:dyDescent="0.3">
      <c r="A185" s="231">
        <v>2016</v>
      </c>
      <c r="B185" s="233">
        <v>203.86771007800036</v>
      </c>
      <c r="C185" s="218">
        <v>1</v>
      </c>
      <c r="D185" s="219">
        <v>203.86771007800036</v>
      </c>
      <c r="E185" s="219">
        <v>1.3093152730448645</v>
      </c>
      <c r="F185" s="221">
        <v>8.5355332855457178</v>
      </c>
    </row>
    <row r="186" spans="1:6" ht="15.6" x14ac:dyDescent="0.3">
      <c r="A186" s="231">
        <v>2017</v>
      </c>
      <c r="B186" s="233">
        <v>199.2573767750948</v>
      </c>
      <c r="C186" s="218">
        <v>1</v>
      </c>
      <c r="D186" s="219">
        <v>199.2573767750948</v>
      </c>
      <c r="E186" s="219">
        <v>1.3049381668508997</v>
      </c>
      <c r="F186" s="221">
        <v>8.3425078508196684</v>
      </c>
    </row>
    <row r="187" spans="1:6" ht="15.6" x14ac:dyDescent="0.3">
      <c r="A187" s="195">
        <v>2018</v>
      </c>
      <c r="B187" s="217">
        <v>192.86242606399998</v>
      </c>
      <c r="C187" s="218">
        <v>1</v>
      </c>
      <c r="D187" s="219">
        <v>192.86242606399998</v>
      </c>
      <c r="E187" s="219">
        <v>1.3531603894381063</v>
      </c>
      <c r="F187" s="221">
        <v>8.0747640544475505</v>
      </c>
    </row>
    <row r="188" spans="1:6" ht="15.6" x14ac:dyDescent="0.3">
      <c r="A188" s="195">
        <v>2019</v>
      </c>
      <c r="B188" s="217">
        <v>194.62241906588221</v>
      </c>
      <c r="C188" s="218">
        <v>1</v>
      </c>
      <c r="D188" s="219">
        <v>194.62241906588221</v>
      </c>
      <c r="E188" s="219">
        <v>1.3867137136000001</v>
      </c>
      <c r="F188" s="221">
        <v>8.1484514414503568</v>
      </c>
    </row>
    <row r="189" spans="1:6" ht="16.2" thickBot="1" x14ac:dyDescent="0.35">
      <c r="A189" s="200">
        <v>2020</v>
      </c>
      <c r="B189" s="223">
        <v>195.87693846739199</v>
      </c>
      <c r="C189" s="224">
        <v>1</v>
      </c>
      <c r="D189" s="225">
        <v>195.87693846739199</v>
      </c>
      <c r="E189" s="225">
        <v>1.3534215922519266</v>
      </c>
      <c r="F189" s="226">
        <v>8.2009756597527677</v>
      </c>
    </row>
    <row r="190" spans="1:6" ht="15.6" x14ac:dyDescent="0.3">
      <c r="A190" s="234"/>
      <c r="B190" s="218"/>
      <c r="C190" s="218"/>
      <c r="D190" s="219"/>
      <c r="E190" s="219"/>
      <c r="F190" s="219"/>
    </row>
    <row r="191" spans="1:6" ht="15" thickBot="1" x14ac:dyDescent="0.35"/>
    <row r="192" spans="1:6" ht="18" x14ac:dyDescent="0.4">
      <c r="A192" s="206" t="s">
        <v>178</v>
      </c>
      <c r="B192" s="180" t="s">
        <v>169</v>
      </c>
      <c r="C192" s="469" t="s">
        <v>138</v>
      </c>
      <c r="D192" s="181" t="s">
        <v>169</v>
      </c>
      <c r="E192" s="181" t="s">
        <v>170</v>
      </c>
      <c r="F192" s="182" t="s">
        <v>171</v>
      </c>
    </row>
    <row r="193" spans="1:6" ht="16.2" thickBot="1" x14ac:dyDescent="0.35">
      <c r="A193" s="207"/>
      <c r="B193" s="183" t="s">
        <v>141</v>
      </c>
      <c r="C193" s="470"/>
      <c r="D193" s="471"/>
      <c r="E193" s="471"/>
      <c r="F193" s="472"/>
    </row>
    <row r="194" spans="1:6" ht="15.6" x14ac:dyDescent="0.3">
      <c r="A194" s="230" t="s">
        <v>146</v>
      </c>
      <c r="B194" s="232"/>
      <c r="C194" s="158"/>
      <c r="D194" s="165"/>
      <c r="E194" s="165"/>
      <c r="F194" s="166"/>
    </row>
    <row r="195" spans="1:6" ht="15.6" x14ac:dyDescent="0.3">
      <c r="A195" s="231" t="s">
        <v>179</v>
      </c>
      <c r="B195" s="233">
        <v>80.248121784245555</v>
      </c>
      <c r="C195" s="218">
        <v>1</v>
      </c>
      <c r="D195" s="219">
        <v>80.248121784245555</v>
      </c>
      <c r="E195" s="220">
        <v>3.1518534053384726</v>
      </c>
      <c r="F195" s="221">
        <v>3.359828362862793</v>
      </c>
    </row>
    <row r="196" spans="1:6" ht="15.6" x14ac:dyDescent="0.3">
      <c r="A196" s="231">
        <v>2006</v>
      </c>
      <c r="B196" s="233">
        <v>81.817106618221302</v>
      </c>
      <c r="C196" s="218">
        <v>1</v>
      </c>
      <c r="D196" s="219">
        <v>81.817106618221302</v>
      </c>
      <c r="E196" s="220">
        <v>3.2134774045292138</v>
      </c>
      <c r="F196" s="221">
        <v>3.4255186198916889</v>
      </c>
    </row>
    <row r="197" spans="1:6" ht="15.6" x14ac:dyDescent="0.3">
      <c r="A197" s="231">
        <v>2007</v>
      </c>
      <c r="B197" s="233">
        <v>81.823186738995034</v>
      </c>
      <c r="C197" s="218">
        <v>1</v>
      </c>
      <c r="D197" s="219">
        <v>81.823186738995034</v>
      </c>
      <c r="E197" s="220">
        <v>3.2137162094873792</v>
      </c>
      <c r="F197" s="221">
        <v>3.4257731823882436</v>
      </c>
    </row>
    <row r="198" spans="1:6" ht="15.6" x14ac:dyDescent="0.3">
      <c r="A198" s="231">
        <v>2008</v>
      </c>
      <c r="B198" s="233">
        <v>80.349873101412072</v>
      </c>
      <c r="C198" s="218">
        <v>1</v>
      </c>
      <c r="D198" s="219">
        <v>80.349873101412072</v>
      </c>
      <c r="E198" s="220">
        <v>3.1558498257951557</v>
      </c>
      <c r="F198" s="221">
        <v>3.3640884870099206</v>
      </c>
    </row>
    <row r="199" spans="1:6" ht="15.6" x14ac:dyDescent="0.3">
      <c r="A199" s="231">
        <v>2009</v>
      </c>
      <c r="B199" s="233">
        <v>79.611713847241703</v>
      </c>
      <c r="C199" s="218">
        <v>1</v>
      </c>
      <c r="D199" s="219">
        <v>79.611713847241703</v>
      </c>
      <c r="E199" s="220">
        <v>3.1247636150210085</v>
      </c>
      <c r="F199" s="221">
        <v>3.3331832353563153</v>
      </c>
    </row>
    <row r="200" spans="1:6" ht="15.6" x14ac:dyDescent="0.3">
      <c r="A200" s="231">
        <v>2010</v>
      </c>
      <c r="B200" s="233">
        <v>79.036240755063844</v>
      </c>
      <c r="C200" s="218">
        <v>1</v>
      </c>
      <c r="D200" s="219">
        <v>79.036240755063844</v>
      </c>
      <c r="E200" s="220">
        <v>3.10770498648911</v>
      </c>
      <c r="F200" s="221">
        <v>3.3090893279330129</v>
      </c>
    </row>
    <row r="201" spans="1:6" ht="15.6" x14ac:dyDescent="0.3">
      <c r="A201" s="231">
        <v>2011</v>
      </c>
      <c r="B201" s="233">
        <v>79.159638840057056</v>
      </c>
      <c r="C201" s="218">
        <v>1</v>
      </c>
      <c r="D201" s="219">
        <v>79.159638840057056</v>
      </c>
      <c r="E201" s="220">
        <v>3.0912856880103394</v>
      </c>
      <c r="F201" s="221">
        <v>3.3142557589555088</v>
      </c>
    </row>
    <row r="202" spans="1:6" ht="15.6" x14ac:dyDescent="0.3">
      <c r="A202" s="231">
        <v>2012</v>
      </c>
      <c r="B202" s="233">
        <v>79.35868945983664</v>
      </c>
      <c r="C202" s="218">
        <v>1</v>
      </c>
      <c r="D202" s="219">
        <v>79.35868945983664</v>
      </c>
      <c r="E202" s="220">
        <v>3.097925969776997</v>
      </c>
      <c r="F202" s="221">
        <v>3.3225896103044401</v>
      </c>
    </row>
    <row r="203" spans="1:6" ht="15.6" x14ac:dyDescent="0.3">
      <c r="A203" s="231">
        <v>2013</v>
      </c>
      <c r="B203" s="233">
        <v>80.755696131125148</v>
      </c>
      <c r="C203" s="218">
        <v>1</v>
      </c>
      <c r="D203" s="219">
        <v>80.755696131125148</v>
      </c>
      <c r="E203" s="220">
        <v>3.144949830130539</v>
      </c>
      <c r="F203" s="221">
        <v>3.3810794856179478</v>
      </c>
    </row>
    <row r="204" spans="1:6" ht="15.6" x14ac:dyDescent="0.3">
      <c r="A204" s="231">
        <v>2014</v>
      </c>
      <c r="B204" s="233">
        <v>80.498688105595491</v>
      </c>
      <c r="C204" s="218">
        <v>1</v>
      </c>
      <c r="D204" s="219">
        <v>80.498688105595491</v>
      </c>
      <c r="E204" s="220">
        <v>3.1349409095843104</v>
      </c>
      <c r="F204" s="221">
        <v>3.3703190736050721</v>
      </c>
    </row>
    <row r="205" spans="1:6" ht="15.6" x14ac:dyDescent="0.3">
      <c r="A205" s="231">
        <v>2015</v>
      </c>
      <c r="B205" s="233">
        <v>79.738380420202844</v>
      </c>
      <c r="C205" s="218">
        <v>1</v>
      </c>
      <c r="D205" s="219">
        <v>79.738380420202844</v>
      </c>
      <c r="E205" s="220">
        <v>3.1053314870843791</v>
      </c>
      <c r="F205" s="221">
        <v>3.3384865114330524</v>
      </c>
    </row>
    <row r="206" spans="1:6" ht="15.6" x14ac:dyDescent="0.3">
      <c r="A206" s="231">
        <v>2016</v>
      </c>
      <c r="B206" s="233">
        <v>79.699697000821999</v>
      </c>
      <c r="C206" s="218">
        <v>1</v>
      </c>
      <c r="D206" s="219">
        <v>79.699697000821999</v>
      </c>
      <c r="E206" s="220">
        <v>3.1038250000000116</v>
      </c>
      <c r="F206" s="221">
        <v>3.3368669140304155</v>
      </c>
    </row>
    <row r="207" spans="1:6" ht="15.6" x14ac:dyDescent="0.3">
      <c r="A207" s="231">
        <v>2017</v>
      </c>
      <c r="B207" s="233">
        <v>80.103859893965762</v>
      </c>
      <c r="C207" s="218">
        <v>1</v>
      </c>
      <c r="D207" s="219">
        <v>80.103859893965762</v>
      </c>
      <c r="E207" s="220">
        <v>3.1195647197106036</v>
      </c>
      <c r="F207" s="221">
        <v>3.3537884060405583</v>
      </c>
    </row>
    <row r="208" spans="1:6" ht="15.6" x14ac:dyDescent="0.3">
      <c r="A208" s="195">
        <v>2018</v>
      </c>
      <c r="B208" s="217">
        <v>79.824059403016179</v>
      </c>
      <c r="C208" s="218">
        <v>1</v>
      </c>
      <c r="D208" s="219">
        <v>79.824059403016179</v>
      </c>
      <c r="E208" s="220">
        <v>3.1086681693910627</v>
      </c>
      <c r="F208" s="221">
        <v>3.342073719085481</v>
      </c>
    </row>
    <row r="209" spans="1:6" ht="15.6" x14ac:dyDescent="0.3">
      <c r="A209" s="195">
        <v>2019</v>
      </c>
      <c r="B209" s="217">
        <v>79.928522637696332</v>
      </c>
      <c r="C209" s="218">
        <v>1</v>
      </c>
      <c r="D209" s="219">
        <v>79.928522637696332</v>
      </c>
      <c r="E209" s="220">
        <v>3.1127363856024473</v>
      </c>
      <c r="F209" s="221">
        <v>3.3464473857950701</v>
      </c>
    </row>
    <row r="210" spans="1:6" ht="16.2" thickBot="1" x14ac:dyDescent="0.35">
      <c r="A210" s="200">
        <v>2020</v>
      </c>
      <c r="B210" s="223">
        <v>80.466434914116874</v>
      </c>
      <c r="C210" s="224">
        <v>1</v>
      </c>
      <c r="D210" s="225">
        <v>80.466434914116874</v>
      </c>
      <c r="E210" s="225">
        <v>3.1336848412953673</v>
      </c>
      <c r="F210" s="226">
        <v>3.3689686969842452</v>
      </c>
    </row>
    <row r="212" spans="1:6" ht="15" thickBot="1" x14ac:dyDescent="0.35"/>
    <row r="213" spans="1:6" ht="18" x14ac:dyDescent="0.4">
      <c r="A213" s="206" t="s">
        <v>180</v>
      </c>
      <c r="B213" s="180" t="s">
        <v>169</v>
      </c>
      <c r="C213" s="469" t="s">
        <v>138</v>
      </c>
      <c r="D213" s="181" t="s">
        <v>169</v>
      </c>
      <c r="E213" s="181" t="s">
        <v>170</v>
      </c>
      <c r="F213" s="182" t="s">
        <v>171</v>
      </c>
    </row>
    <row r="214" spans="1:6" ht="16.2" thickBot="1" x14ac:dyDescent="0.35">
      <c r="A214" s="207"/>
      <c r="B214" s="183" t="s">
        <v>141</v>
      </c>
      <c r="C214" s="470"/>
      <c r="D214" s="235"/>
      <c r="E214" s="235"/>
      <c r="F214" s="236"/>
    </row>
    <row r="215" spans="1:6" ht="15.6" x14ac:dyDescent="0.3">
      <c r="A215" s="212" t="s">
        <v>146</v>
      </c>
      <c r="B215" s="232"/>
      <c r="C215" s="165"/>
      <c r="D215" s="165"/>
      <c r="E215" s="165"/>
      <c r="F215" s="166"/>
    </row>
    <row r="216" spans="1:6" ht="15.6" x14ac:dyDescent="0.3">
      <c r="A216" s="231" t="s">
        <v>181</v>
      </c>
      <c r="B216" s="233">
        <v>98.103137300425274</v>
      </c>
      <c r="C216" s="219">
        <v>1</v>
      </c>
      <c r="D216" s="219">
        <v>98.103137300425274</v>
      </c>
      <c r="E216" s="219">
        <v>0.9063206414244741</v>
      </c>
      <c r="F216" s="221">
        <v>4.1073821524942051</v>
      </c>
    </row>
    <row r="217" spans="1:6" ht="15.6" x14ac:dyDescent="0.3">
      <c r="A217" s="231">
        <v>2006</v>
      </c>
      <c r="B217" s="233">
        <v>98.565761055788059</v>
      </c>
      <c r="C217" s="219">
        <v>1</v>
      </c>
      <c r="D217" s="219">
        <v>98.565761055788059</v>
      </c>
      <c r="E217" s="219">
        <v>0.98205268343188612</v>
      </c>
      <c r="F217" s="221">
        <v>4.1267512838837339</v>
      </c>
    </row>
    <row r="218" spans="1:6" ht="15.6" x14ac:dyDescent="0.3">
      <c r="A218" s="231">
        <v>2007</v>
      </c>
      <c r="B218" s="233">
        <v>98.321348810879343</v>
      </c>
      <c r="C218" s="219">
        <v>1</v>
      </c>
      <c r="D218" s="219">
        <v>98.321348810879343</v>
      </c>
      <c r="E218" s="219">
        <v>0.83026420965493464</v>
      </c>
      <c r="F218" s="221">
        <v>4.1165182320138962</v>
      </c>
    </row>
    <row r="219" spans="1:6" ht="15.6" x14ac:dyDescent="0.3">
      <c r="A219" s="231">
        <v>2008</v>
      </c>
      <c r="B219" s="233">
        <v>98.859652525650219</v>
      </c>
      <c r="C219" s="219">
        <v>1</v>
      </c>
      <c r="D219" s="219">
        <v>98.859652525650219</v>
      </c>
      <c r="E219" s="219">
        <v>0.88648126535693617</v>
      </c>
      <c r="F219" s="221">
        <v>4.1390559319439237</v>
      </c>
    </row>
    <row r="220" spans="1:6" ht="15.6" x14ac:dyDescent="0.3">
      <c r="A220" s="231">
        <v>2009</v>
      </c>
      <c r="B220" s="233">
        <v>105.95630990613604</v>
      </c>
      <c r="C220" s="219">
        <v>1</v>
      </c>
      <c r="D220" s="219">
        <v>105.95630990613604</v>
      </c>
      <c r="E220" s="219">
        <v>0.95615369355309043</v>
      </c>
      <c r="F220" s="221">
        <v>4.4361787831501038</v>
      </c>
    </row>
    <row r="221" spans="1:6" ht="15.6" x14ac:dyDescent="0.3">
      <c r="A221" s="231">
        <v>2010</v>
      </c>
      <c r="B221" s="233">
        <v>110.48715304950426</v>
      </c>
      <c r="C221" s="219">
        <v>1</v>
      </c>
      <c r="D221" s="219">
        <v>110.48715304950426</v>
      </c>
      <c r="E221" s="219">
        <v>0.90967022627863992</v>
      </c>
      <c r="F221" s="221">
        <v>4.6258761238766439</v>
      </c>
    </row>
    <row r="222" spans="1:6" ht="15.6" x14ac:dyDescent="0.3">
      <c r="A222" s="231">
        <v>2011</v>
      </c>
      <c r="B222" s="233">
        <v>109.18753446279611</v>
      </c>
      <c r="C222" s="219">
        <v>1</v>
      </c>
      <c r="D222" s="219">
        <v>109.18753446279611</v>
      </c>
      <c r="E222" s="219">
        <v>0.91509756236171813</v>
      </c>
      <c r="F222" s="221">
        <v>4.5714636928883472</v>
      </c>
    </row>
    <row r="223" spans="1:6" ht="15.6" x14ac:dyDescent="0.3">
      <c r="A223" s="231">
        <v>2012</v>
      </c>
      <c r="B223" s="233">
        <v>106.91295713021155</v>
      </c>
      <c r="C223" s="219">
        <v>1</v>
      </c>
      <c r="D223" s="219">
        <v>106.91295713021155</v>
      </c>
      <c r="E223" s="219">
        <v>0.88124991334315761</v>
      </c>
      <c r="F223" s="221">
        <v>4.4762316891276974</v>
      </c>
    </row>
    <row r="224" spans="1:6" ht="15.6" x14ac:dyDescent="0.3">
      <c r="A224" s="231">
        <v>2013</v>
      </c>
      <c r="B224" s="233">
        <v>100.81668244985659</v>
      </c>
      <c r="C224" s="219">
        <v>1</v>
      </c>
      <c r="D224" s="219">
        <v>100.81668244985659</v>
      </c>
      <c r="E224" s="219">
        <v>0.89510991621654057</v>
      </c>
      <c r="F224" s="221">
        <v>4.2209928608105951</v>
      </c>
    </row>
    <row r="225" spans="1:6" ht="15.6" x14ac:dyDescent="0.3">
      <c r="A225" s="231">
        <v>2014</v>
      </c>
      <c r="B225" s="233">
        <v>100.59599995434785</v>
      </c>
      <c r="C225" s="219">
        <v>1</v>
      </c>
      <c r="D225" s="219">
        <v>100.59599995434785</v>
      </c>
      <c r="E225" s="219">
        <v>0.8975561535429849</v>
      </c>
      <c r="F225" s="221">
        <v>4.2117533260886351</v>
      </c>
    </row>
    <row r="226" spans="1:6" ht="15.6" x14ac:dyDescent="0.3">
      <c r="A226" s="231">
        <v>2015</v>
      </c>
      <c r="B226" s="233">
        <v>100.73216793809662</v>
      </c>
      <c r="C226" s="219">
        <v>1</v>
      </c>
      <c r="D226" s="219">
        <v>100.73216793809662</v>
      </c>
      <c r="E226" s="219">
        <v>0.93039966992742384</v>
      </c>
      <c r="F226" s="221">
        <v>4.2174544072322293</v>
      </c>
    </row>
    <row r="227" spans="1:6" ht="15.6" x14ac:dyDescent="0.3">
      <c r="A227" s="231">
        <v>2016</v>
      </c>
      <c r="B227" s="233">
        <v>103.99305968337826</v>
      </c>
      <c r="C227" s="219">
        <v>1</v>
      </c>
      <c r="D227" s="219">
        <v>103.99305968337826</v>
      </c>
      <c r="E227" s="219">
        <v>0.9288460777605404</v>
      </c>
      <c r="F227" s="221">
        <v>4.3539814228236811</v>
      </c>
    </row>
    <row r="228" spans="1:6" ht="15.6" x14ac:dyDescent="0.3">
      <c r="A228" s="231">
        <v>2017</v>
      </c>
      <c r="B228" s="233">
        <v>103.0429132093154</v>
      </c>
      <c r="C228" s="219">
        <v>1</v>
      </c>
      <c r="D228" s="219">
        <v>103.0429132093154</v>
      </c>
      <c r="E228" s="219">
        <v>0.98338475389279412</v>
      </c>
      <c r="F228" s="221">
        <v>4.3142006902476169</v>
      </c>
    </row>
    <row r="229" spans="1:6" ht="15.6" x14ac:dyDescent="0.3">
      <c r="A229" s="195">
        <v>2018</v>
      </c>
      <c r="B229" s="217">
        <v>109.14474885866636</v>
      </c>
      <c r="C229" s="219">
        <v>1</v>
      </c>
      <c r="D229" s="219">
        <v>109.14474885866636</v>
      </c>
      <c r="E229" s="219">
        <v>1.0090452688723579</v>
      </c>
      <c r="F229" s="221">
        <v>4.5696723452146433</v>
      </c>
    </row>
    <row r="230" spans="1:6" ht="15.6" x14ac:dyDescent="0.3">
      <c r="A230" s="195">
        <v>2019</v>
      </c>
      <c r="B230" s="217">
        <v>104.03383018181117</v>
      </c>
      <c r="C230" s="219">
        <v>1</v>
      </c>
      <c r="D230" s="219">
        <v>104.03383018181117</v>
      </c>
      <c r="E230" s="219">
        <v>0.94841926649226893</v>
      </c>
      <c r="F230" s="221">
        <v>4.3556884020520696</v>
      </c>
    </row>
    <row r="231" spans="1:6" ht="16.2" thickBot="1" x14ac:dyDescent="0.35">
      <c r="A231" s="200">
        <v>2020</v>
      </c>
      <c r="B231" s="223">
        <v>102.91239718235751</v>
      </c>
      <c r="C231" s="224">
        <v>1</v>
      </c>
      <c r="D231" s="225">
        <v>102.91239718235751</v>
      </c>
      <c r="E231" s="225">
        <v>0.86973255413218153</v>
      </c>
      <c r="F231" s="226">
        <v>4.3087362452309437</v>
      </c>
    </row>
    <row r="233" spans="1:6" ht="15" thickBot="1" x14ac:dyDescent="0.35"/>
    <row r="234" spans="1:6" ht="18" x14ac:dyDescent="0.4">
      <c r="A234" s="206" t="s">
        <v>182</v>
      </c>
      <c r="B234" s="180" t="s">
        <v>169</v>
      </c>
      <c r="C234" s="469" t="s">
        <v>138</v>
      </c>
      <c r="D234" s="181" t="s">
        <v>169</v>
      </c>
      <c r="E234" s="181" t="s">
        <v>170</v>
      </c>
      <c r="F234" s="182" t="s">
        <v>171</v>
      </c>
    </row>
    <row r="235" spans="1:6" ht="16.2" thickBot="1" x14ac:dyDescent="0.35">
      <c r="A235" s="207"/>
      <c r="B235" s="183" t="s">
        <v>141</v>
      </c>
      <c r="C235" s="470"/>
      <c r="D235" s="235"/>
      <c r="E235" s="235"/>
      <c r="F235" s="236"/>
    </row>
    <row r="236" spans="1:6" ht="15.6" x14ac:dyDescent="0.3">
      <c r="A236" s="212" t="s">
        <v>146</v>
      </c>
      <c r="B236" s="216"/>
      <c r="C236" s="165"/>
      <c r="D236" s="165"/>
      <c r="E236" s="165"/>
      <c r="F236" s="166"/>
    </row>
    <row r="237" spans="1:6" ht="15.6" x14ac:dyDescent="0.3">
      <c r="A237" s="231" t="s">
        <v>183</v>
      </c>
      <c r="B237" s="217">
        <v>51.500119443681292</v>
      </c>
      <c r="C237" s="219">
        <v>0.99499999999999988</v>
      </c>
      <c r="D237" s="219">
        <v>51.242618846462882</v>
      </c>
      <c r="E237" s="219">
        <v>2.3646882358076251</v>
      </c>
      <c r="F237" s="221">
        <v>2.1454259658637076</v>
      </c>
    </row>
    <row r="238" spans="1:6" ht="15.6" x14ac:dyDescent="0.3">
      <c r="A238" s="231">
        <v>2008</v>
      </c>
      <c r="B238" s="217">
        <v>51.307866927923087</v>
      </c>
      <c r="C238" s="219">
        <v>0.9950066933824474</v>
      </c>
      <c r="D238" s="219">
        <v>51.05167101645938</v>
      </c>
      <c r="E238" s="219">
        <v>2.5048005096158121</v>
      </c>
      <c r="F238" s="221">
        <v>2.1374313621171215</v>
      </c>
    </row>
    <row r="239" spans="1:6" ht="15.6" x14ac:dyDescent="0.3">
      <c r="A239" s="231">
        <v>2009</v>
      </c>
      <c r="B239" s="217">
        <v>50.58774699534338</v>
      </c>
      <c r="C239" s="219">
        <v>0.9951351740458757</v>
      </c>
      <c r="D239" s="219">
        <v>50.341646410799761</v>
      </c>
      <c r="E239" s="219">
        <v>2.5018936299340919</v>
      </c>
      <c r="F239" s="221">
        <v>2.1077040519273642</v>
      </c>
    </row>
    <row r="240" spans="1:6" ht="15.6" x14ac:dyDescent="0.3">
      <c r="A240" s="231">
        <v>2010</v>
      </c>
      <c r="B240" s="217">
        <v>50.361087864793397</v>
      </c>
      <c r="C240" s="219">
        <v>0.99582248209980095</v>
      </c>
      <c r="D240" s="219">
        <v>50.150703518764729</v>
      </c>
      <c r="E240" s="219">
        <v>2.2953252242989715</v>
      </c>
      <c r="F240" s="221">
        <v>2.0997096549236414</v>
      </c>
    </row>
    <row r="241" spans="1:6" ht="15.6" x14ac:dyDescent="0.3">
      <c r="A241" s="231">
        <v>2011</v>
      </c>
      <c r="B241" s="217">
        <v>50.610486498921873</v>
      </c>
      <c r="C241" s="219">
        <v>0.99542153726160842</v>
      </c>
      <c r="D241" s="219">
        <v>50.378768272314687</v>
      </c>
      <c r="E241" s="219">
        <v>2.5136817917859107</v>
      </c>
      <c r="F241" s="221">
        <v>2.1092582700252711</v>
      </c>
    </row>
    <row r="242" spans="1:6" ht="15.6" x14ac:dyDescent="0.3">
      <c r="A242" s="231">
        <v>2012</v>
      </c>
      <c r="B242" s="217">
        <v>51.246310225034961</v>
      </c>
      <c r="C242" s="219">
        <v>0.99551352136749971</v>
      </c>
      <c r="D242" s="219">
        <v>51.016394749215863</v>
      </c>
      <c r="E242" s="219">
        <v>2.2524352209968495</v>
      </c>
      <c r="F242" s="221">
        <v>2.1359544153601697</v>
      </c>
    </row>
    <row r="243" spans="1:6" ht="15.6" x14ac:dyDescent="0.3">
      <c r="A243" s="231">
        <v>2013</v>
      </c>
      <c r="B243" s="217">
        <v>47.523585484691154</v>
      </c>
      <c r="C243" s="219">
        <v>0.99999995808876718</v>
      </c>
      <c r="D243" s="219">
        <v>47.523583492919101</v>
      </c>
      <c r="E243" s="219">
        <v>2.0734931242266308</v>
      </c>
      <c r="F243" s="221">
        <v>1.9897173936815369</v>
      </c>
    </row>
    <row r="244" spans="1:6" ht="15.6" x14ac:dyDescent="0.3">
      <c r="A244" s="231">
        <v>2014</v>
      </c>
      <c r="B244" s="217">
        <v>42.961268765251738</v>
      </c>
      <c r="C244" s="219">
        <v>0.99999997094893811</v>
      </c>
      <c r="D244" s="219">
        <v>42.961267517181263</v>
      </c>
      <c r="E244" s="219">
        <v>2.0121707607495409</v>
      </c>
      <c r="F244" s="221">
        <v>1.798702348409345</v>
      </c>
    </row>
    <row r="245" spans="1:6" ht="15.6" x14ac:dyDescent="0.3">
      <c r="A245" s="231">
        <v>2015</v>
      </c>
      <c r="B245" s="217">
        <v>47.849711217084177</v>
      </c>
      <c r="C245" s="219">
        <v>0.9999999735409173</v>
      </c>
      <c r="D245" s="219">
        <v>47.849709951024714</v>
      </c>
      <c r="E245" s="219">
        <v>2.1652967421673863</v>
      </c>
      <c r="F245" s="221">
        <v>2.0033716562295028</v>
      </c>
    </row>
    <row r="246" spans="1:6" ht="15.6" x14ac:dyDescent="0.3">
      <c r="A246" s="231">
        <v>2016</v>
      </c>
      <c r="B246" s="217">
        <v>47.367963711881323</v>
      </c>
      <c r="C246" s="219">
        <v>0.99999997993527368</v>
      </c>
      <c r="D246" s="219">
        <v>47.367963711881323</v>
      </c>
      <c r="E246" s="219">
        <v>1.7914178681109767</v>
      </c>
      <c r="F246" s="221">
        <v>1.9832019046890472</v>
      </c>
    </row>
    <row r="247" spans="1:6" ht="15.6" x14ac:dyDescent="0.3">
      <c r="A247" s="231">
        <v>2017</v>
      </c>
      <c r="B247" s="217">
        <v>47.593627872125779</v>
      </c>
      <c r="C247" s="219">
        <v>0.99999999999999956</v>
      </c>
      <c r="D247" s="219">
        <v>47.593627872125779</v>
      </c>
      <c r="E247" s="219">
        <v>1.7261518487827241</v>
      </c>
      <c r="F247" s="221">
        <v>1.992650011750162</v>
      </c>
    </row>
    <row r="248" spans="1:6" ht="15.6" x14ac:dyDescent="0.3">
      <c r="A248" s="195">
        <v>2018</v>
      </c>
      <c r="B248" s="217">
        <v>47.278955049326733</v>
      </c>
      <c r="C248" s="219">
        <v>0.99999999999999989</v>
      </c>
      <c r="D248" s="219">
        <v>47.278955049326733</v>
      </c>
      <c r="E248" s="219">
        <v>1.7644463703602342</v>
      </c>
      <c r="F248" s="221">
        <v>1.9794752900052117</v>
      </c>
    </row>
    <row r="249" spans="1:6" ht="15.6" x14ac:dyDescent="0.3">
      <c r="A249" s="195">
        <v>2019</v>
      </c>
      <c r="B249" s="217">
        <v>52.316416898841545</v>
      </c>
      <c r="C249" s="219">
        <v>1</v>
      </c>
      <c r="D249" s="219">
        <v>52.316416898841545</v>
      </c>
      <c r="E249" s="219">
        <v>1.7051492551365206</v>
      </c>
      <c r="F249" s="221">
        <v>2.1903837427206976</v>
      </c>
    </row>
    <row r="250" spans="1:6" ht="16.2" thickBot="1" x14ac:dyDescent="0.35">
      <c r="A250" s="200">
        <v>2020</v>
      </c>
      <c r="B250" s="223">
        <v>46.416835265138182</v>
      </c>
      <c r="C250" s="224">
        <v>1</v>
      </c>
      <c r="D250" s="225">
        <v>46.416835265138182</v>
      </c>
      <c r="E250" s="225">
        <v>1.6861889827340757</v>
      </c>
      <c r="F250" s="226">
        <v>1.9433800588808057</v>
      </c>
    </row>
    <row r="251" spans="1:6" ht="15.6" x14ac:dyDescent="0.3">
      <c r="A251" s="234"/>
      <c r="B251" s="218"/>
      <c r="C251" s="219"/>
      <c r="D251" s="219"/>
      <c r="E251" s="219"/>
      <c r="F251" s="219"/>
    </row>
    <row r="252" spans="1:6" ht="15" thickBot="1" x14ac:dyDescent="0.35"/>
    <row r="253" spans="1:6" ht="18" x14ac:dyDescent="0.4">
      <c r="A253" s="206" t="s">
        <v>184</v>
      </c>
      <c r="B253" s="180" t="s">
        <v>169</v>
      </c>
      <c r="C253" s="469" t="s">
        <v>138</v>
      </c>
      <c r="D253" s="181" t="s">
        <v>169</v>
      </c>
      <c r="E253" s="181" t="s">
        <v>170</v>
      </c>
      <c r="F253" s="182" t="s">
        <v>171</v>
      </c>
    </row>
    <row r="254" spans="1:6" ht="16.2" thickBot="1" x14ac:dyDescent="0.35">
      <c r="A254" s="207"/>
      <c r="B254" s="183" t="s">
        <v>141</v>
      </c>
      <c r="C254" s="470"/>
      <c r="D254" s="235"/>
      <c r="E254" s="235"/>
      <c r="F254" s="236"/>
    </row>
    <row r="255" spans="1:6" ht="15.6" x14ac:dyDescent="0.3">
      <c r="A255" s="212" t="s">
        <v>146</v>
      </c>
      <c r="B255" s="232"/>
      <c r="C255" s="165"/>
      <c r="D255" s="165"/>
      <c r="E255" s="165"/>
      <c r="F255" s="166"/>
    </row>
    <row r="256" spans="1:6" ht="15.6" x14ac:dyDescent="0.3">
      <c r="A256" s="231" t="s">
        <v>172</v>
      </c>
      <c r="B256" s="233">
        <v>97.5</v>
      </c>
      <c r="C256" s="219">
        <v>1</v>
      </c>
      <c r="D256" s="219">
        <v>97.5</v>
      </c>
      <c r="E256" s="219">
        <v>3.1687499999999993</v>
      </c>
      <c r="F256" s="221">
        <v>4.0821299999999994</v>
      </c>
    </row>
    <row r="257" spans="1:6" ht="15.6" x14ac:dyDescent="0.3">
      <c r="A257" s="231">
        <v>2005</v>
      </c>
      <c r="B257" s="233">
        <v>92.956595395622259</v>
      </c>
      <c r="C257" s="219">
        <v>1</v>
      </c>
      <c r="D257" s="219">
        <v>92.956595395622259</v>
      </c>
      <c r="E257" s="219">
        <v>3.0973003713209457</v>
      </c>
      <c r="F257" s="221">
        <v>3.8919067360239126</v>
      </c>
    </row>
    <row r="258" spans="1:6" ht="15.6" x14ac:dyDescent="0.3">
      <c r="A258" s="231">
        <v>2006</v>
      </c>
      <c r="B258" s="233">
        <v>93.295309928184125</v>
      </c>
      <c r="C258" s="219">
        <v>1</v>
      </c>
      <c r="D258" s="219">
        <v>93.295309928184125</v>
      </c>
      <c r="E258" s="219">
        <v>3.1252916480699207</v>
      </c>
      <c r="F258" s="221">
        <v>3.9060880360732129</v>
      </c>
    </row>
    <row r="259" spans="1:6" ht="15.6" x14ac:dyDescent="0.3">
      <c r="A259" s="231">
        <v>2007</v>
      </c>
      <c r="B259" s="233">
        <v>93.427163268729544</v>
      </c>
      <c r="C259" s="219">
        <v>1</v>
      </c>
      <c r="D259" s="219">
        <v>93.427163268729544</v>
      </c>
      <c r="E259" s="219">
        <v>3.192818904366121</v>
      </c>
      <c r="F259" s="221">
        <v>3.9116084717351685</v>
      </c>
    </row>
    <row r="260" spans="1:6" ht="15.6" x14ac:dyDescent="0.3">
      <c r="A260" s="231">
        <v>2008</v>
      </c>
      <c r="B260" s="233">
        <v>93.524679220817831</v>
      </c>
      <c r="C260" s="219">
        <v>1</v>
      </c>
      <c r="D260" s="219">
        <v>93.524679220817831</v>
      </c>
      <c r="E260" s="219">
        <v>3.2032519730587943</v>
      </c>
      <c r="F260" s="221">
        <v>3.9156912696172008</v>
      </c>
    </row>
    <row r="261" spans="1:6" ht="15.6" x14ac:dyDescent="0.3">
      <c r="A261" s="231">
        <v>2009</v>
      </c>
      <c r="B261" s="233">
        <v>94.106282048928676</v>
      </c>
      <c r="C261" s="219">
        <v>1</v>
      </c>
      <c r="D261" s="219">
        <v>94.106282048928676</v>
      </c>
      <c r="E261" s="219">
        <v>3.2269902386514073</v>
      </c>
      <c r="F261" s="221">
        <v>3.9400418168245452</v>
      </c>
    </row>
    <row r="262" spans="1:6" ht="15.6" x14ac:dyDescent="0.3">
      <c r="A262" s="231">
        <v>2010</v>
      </c>
      <c r="B262" s="233">
        <v>100.68427656352362</v>
      </c>
      <c r="C262" s="219">
        <v>1</v>
      </c>
      <c r="D262" s="219">
        <v>100.68427656352362</v>
      </c>
      <c r="E262" s="219">
        <v>3.4276415225148242</v>
      </c>
      <c r="F262" s="221">
        <v>4.2154492911616073</v>
      </c>
    </row>
    <row r="263" spans="1:6" ht="15.6" x14ac:dyDescent="0.3">
      <c r="A263" s="231">
        <v>2011</v>
      </c>
      <c r="B263" s="233">
        <v>99.331440066997047</v>
      </c>
      <c r="C263" s="219">
        <v>1</v>
      </c>
      <c r="D263" s="219">
        <v>99.331440066997047</v>
      </c>
      <c r="E263" s="219">
        <v>3.413034910175373</v>
      </c>
      <c r="F263" s="221">
        <v>4.1588087327250323</v>
      </c>
    </row>
    <row r="264" spans="1:6" ht="15.6" x14ac:dyDescent="0.3">
      <c r="A264" s="231">
        <v>2012</v>
      </c>
      <c r="B264" s="233">
        <v>100.0805417913278</v>
      </c>
      <c r="C264" s="219">
        <v>1</v>
      </c>
      <c r="D264" s="219">
        <v>100.0805417913278</v>
      </c>
      <c r="E264" s="219">
        <v>3.4348988671569689</v>
      </c>
      <c r="F264" s="221">
        <v>4.1901721237193126</v>
      </c>
    </row>
    <row r="265" spans="1:6" ht="15.6" x14ac:dyDescent="0.3">
      <c r="A265" s="231">
        <v>2013</v>
      </c>
      <c r="B265" s="233">
        <v>99.336010971469832</v>
      </c>
      <c r="C265" s="219">
        <v>1</v>
      </c>
      <c r="D265" s="219">
        <v>99.336010971469832</v>
      </c>
      <c r="E265" s="219">
        <v>3.4145389531347337</v>
      </c>
      <c r="F265" s="221">
        <v>4.1590001073534992</v>
      </c>
    </row>
    <row r="266" spans="1:6" ht="15.6" x14ac:dyDescent="0.3">
      <c r="A266" s="231">
        <v>2014</v>
      </c>
      <c r="B266" s="233">
        <v>95.879046137209215</v>
      </c>
      <c r="C266" s="219">
        <v>1</v>
      </c>
      <c r="D266" s="219">
        <v>95.879046137209215</v>
      </c>
      <c r="E266" s="219">
        <v>3.4000761455918118</v>
      </c>
      <c r="F266" s="221">
        <v>4.014263903672675</v>
      </c>
    </row>
    <row r="267" spans="1:6" ht="15.6" x14ac:dyDescent="0.3">
      <c r="A267" s="231">
        <v>2015</v>
      </c>
      <c r="B267" s="233">
        <v>96.77846234209558</v>
      </c>
      <c r="C267" s="219">
        <v>1</v>
      </c>
      <c r="D267" s="219">
        <v>96.77846234209558</v>
      </c>
      <c r="E267" s="219">
        <v>3.4319716313315709</v>
      </c>
      <c r="F267" s="221">
        <v>4.0519206613388574</v>
      </c>
    </row>
    <row r="268" spans="1:6" ht="15.6" x14ac:dyDescent="0.3">
      <c r="A268" s="231">
        <v>2016</v>
      </c>
      <c r="B268" s="233">
        <v>101.99510665949261</v>
      </c>
      <c r="C268" s="219">
        <v>1</v>
      </c>
      <c r="D268" s="219">
        <v>101.99510665949261</v>
      </c>
      <c r="E268" s="219">
        <v>3.4162649004957095</v>
      </c>
      <c r="F268" s="221">
        <v>4.2703311256196361</v>
      </c>
    </row>
    <row r="269" spans="1:6" ht="15.6" x14ac:dyDescent="0.3">
      <c r="A269" s="231">
        <v>2017</v>
      </c>
      <c r="B269" s="233">
        <v>96.73376537212674</v>
      </c>
      <c r="C269" s="219">
        <v>1</v>
      </c>
      <c r="D269" s="219">
        <v>96.73376537212674</v>
      </c>
      <c r="E269" s="219">
        <v>3.4303917474443715</v>
      </c>
      <c r="F269" s="221">
        <v>4.0500492886002029</v>
      </c>
    </row>
    <row r="270" spans="1:6" ht="15.6" x14ac:dyDescent="0.3">
      <c r="A270" s="195">
        <v>2018</v>
      </c>
      <c r="B270" s="217">
        <v>97.29484711620124</v>
      </c>
      <c r="C270" s="219">
        <v>1</v>
      </c>
      <c r="D270" s="219">
        <v>97.29484711620124</v>
      </c>
      <c r="E270" s="219">
        <v>3.4224964242133411</v>
      </c>
      <c r="F270" s="221">
        <v>4.0735406590611127</v>
      </c>
    </row>
    <row r="271" spans="1:6" ht="15.6" x14ac:dyDescent="0.3">
      <c r="A271" s="195">
        <v>2019</v>
      </c>
      <c r="B271" s="217">
        <v>96.928867917350573</v>
      </c>
      <c r="C271" s="219">
        <v>1</v>
      </c>
      <c r="D271" s="219">
        <v>96.928867917350573</v>
      </c>
      <c r="E271" s="219">
        <v>3.4373053170764196</v>
      </c>
      <c r="F271" s="221">
        <v>4.0582178419636339</v>
      </c>
    </row>
    <row r="272" spans="1:6" ht="16.2" thickBot="1" x14ac:dyDescent="0.35">
      <c r="A272" s="200">
        <v>2020</v>
      </c>
      <c r="B272" s="223">
        <v>97.082136323969067</v>
      </c>
      <c r="C272" s="224">
        <v>1</v>
      </c>
      <c r="D272" s="225">
        <v>97.082136323969067</v>
      </c>
      <c r="E272" s="225">
        <v>3.4416788810378303</v>
      </c>
      <c r="F272" s="226">
        <v>4.0646348836119373</v>
      </c>
    </row>
    <row r="275" spans="1:7" x14ac:dyDescent="0.3">
      <c r="A275" s="237"/>
      <c r="B275" s="11"/>
      <c r="C275" s="11"/>
      <c r="D275" s="11"/>
      <c r="E275" s="11"/>
      <c r="F275" s="11"/>
      <c r="G275" s="11"/>
    </row>
  </sheetData>
  <mergeCells count="22">
    <mergeCell ref="A3:F3"/>
    <mergeCell ref="A4:A5"/>
    <mergeCell ref="C4:C5"/>
    <mergeCell ref="D5:F5"/>
    <mergeCell ref="A45:A46"/>
    <mergeCell ref="C45:C46"/>
    <mergeCell ref="D46:F46"/>
    <mergeCell ref="C74:C75"/>
    <mergeCell ref="D75:F75"/>
    <mergeCell ref="C102:C103"/>
    <mergeCell ref="D103:F103"/>
    <mergeCell ref="C124:C125"/>
    <mergeCell ref="D125:F125"/>
    <mergeCell ref="C213:C214"/>
    <mergeCell ref="C234:C235"/>
    <mergeCell ref="C253:C254"/>
    <mergeCell ref="C147:C148"/>
    <mergeCell ref="D148:F148"/>
    <mergeCell ref="C170:C171"/>
    <mergeCell ref="D171:F171"/>
    <mergeCell ref="C192:C193"/>
    <mergeCell ref="D193:F193"/>
  </mergeCells>
  <hyperlinks>
    <hyperlink ref="A1" location="Indice!A1" display="Torna indietro" xr:uid="{AB71BDCA-5471-476D-A1CB-5FB8E787D36F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9D71C-1E3A-4E66-AE9E-C2C0F30D5663}">
  <dimension ref="A1:AQ53"/>
  <sheetViews>
    <sheetView showGridLines="0" zoomScaleNormal="100" workbookViewId="0"/>
  </sheetViews>
  <sheetFormatPr defaultColWidth="9.33203125" defaultRowHeight="13.8" x14ac:dyDescent="0.25"/>
  <cols>
    <col min="1" max="1" width="28.33203125" style="238" customWidth="1"/>
    <col min="2" max="2" width="8.33203125" style="238" customWidth="1"/>
    <col min="3" max="6" width="0.33203125" style="238" customWidth="1"/>
    <col min="7" max="7" width="8.33203125" style="238" customWidth="1"/>
    <col min="8" max="11" width="0.33203125" style="238" customWidth="1"/>
    <col min="12" max="12" width="8.33203125" style="238" customWidth="1"/>
    <col min="13" max="16" width="0.33203125" style="238" customWidth="1"/>
    <col min="17" max="17" width="8.33203125" style="238" customWidth="1"/>
    <col min="18" max="21" width="0.33203125" style="238" customWidth="1"/>
    <col min="22" max="33" width="8.33203125" style="238" customWidth="1"/>
    <col min="34" max="16384" width="9.33203125" style="238"/>
  </cols>
  <sheetData>
    <row r="1" spans="1:43" ht="15.6" x14ac:dyDescent="0.25">
      <c r="A1" s="8" t="s">
        <v>27</v>
      </c>
      <c r="B1" s="8"/>
    </row>
    <row r="3" spans="1:43" s="239" customFormat="1" ht="18" x14ac:dyDescent="0.4">
      <c r="A3" s="64" t="s">
        <v>185</v>
      </c>
    </row>
    <row r="4" spans="1:43" s="239" customFormat="1" ht="14.4" x14ac:dyDescent="0.3">
      <c r="A4" s="478" t="s">
        <v>186</v>
      </c>
      <c r="B4" s="240">
        <v>1990</v>
      </c>
      <c r="C4" s="240">
        <v>1991</v>
      </c>
      <c r="D4" s="240">
        <v>1992</v>
      </c>
      <c r="E4" s="240">
        <v>1993</v>
      </c>
      <c r="F4" s="240">
        <v>1994</v>
      </c>
      <c r="G4" s="240">
        <v>1995</v>
      </c>
      <c r="H4" s="240">
        <v>1996</v>
      </c>
      <c r="I4" s="240">
        <v>1997</v>
      </c>
      <c r="J4" s="240">
        <v>1998</v>
      </c>
      <c r="K4" s="240">
        <v>1999</v>
      </c>
      <c r="L4" s="240">
        <v>2000</v>
      </c>
      <c r="M4" s="240">
        <v>2001</v>
      </c>
      <c r="N4" s="240">
        <v>2002</v>
      </c>
      <c r="O4" s="240">
        <v>2003</v>
      </c>
      <c r="P4" s="240">
        <v>2004</v>
      </c>
      <c r="Q4" s="240">
        <v>2005</v>
      </c>
      <c r="R4" s="240">
        <v>2006</v>
      </c>
      <c r="S4" s="240">
        <v>2007</v>
      </c>
      <c r="T4" s="240">
        <v>2008</v>
      </c>
      <c r="U4" s="240">
        <v>2009</v>
      </c>
      <c r="V4" s="240">
        <v>2010</v>
      </c>
      <c r="W4" s="240">
        <v>2011</v>
      </c>
      <c r="X4" s="240">
        <v>2012</v>
      </c>
      <c r="Y4" s="240">
        <v>2013</v>
      </c>
      <c r="Z4" s="241">
        <v>2014</v>
      </c>
      <c r="AA4" s="241">
        <v>2015</v>
      </c>
      <c r="AB4" s="241">
        <v>2016</v>
      </c>
      <c r="AC4" s="241">
        <v>2017</v>
      </c>
      <c r="AD4" s="241">
        <v>2018</v>
      </c>
      <c r="AE4" s="241">
        <v>2019</v>
      </c>
      <c r="AF4" s="241">
        <v>2020</v>
      </c>
      <c r="AG4" s="242">
        <v>2021</v>
      </c>
    </row>
    <row r="5" spans="1:43" s="239" customFormat="1" ht="16.2" x14ac:dyDescent="0.35">
      <c r="A5" s="479"/>
      <c r="B5" s="243" t="s">
        <v>187</v>
      </c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5"/>
      <c r="AA5" s="245"/>
      <c r="AB5" s="245"/>
      <c r="AC5" s="245"/>
      <c r="AD5" s="245"/>
      <c r="AE5" s="245"/>
      <c r="AF5" s="245"/>
      <c r="AG5" s="246"/>
    </row>
    <row r="6" spans="1:43" s="239" customFormat="1" ht="15.6" x14ac:dyDescent="0.3">
      <c r="A6" s="247" t="s">
        <v>31</v>
      </c>
      <c r="B6" s="248">
        <f>'[3]Serie con dati Terna'!B161</f>
        <v>28.102350947760765</v>
      </c>
      <c r="C6" s="248">
        <f>'[3]Serie con dati Terna'!C161</f>
        <v>25.115948003604856</v>
      </c>
      <c r="D6" s="248">
        <f>'[3]Serie con dati Terna'!D161</f>
        <v>18.839031409633201</v>
      </c>
      <c r="E6" s="248">
        <f>'[3]Serie con dati Terna'!E161</f>
        <v>14.499701436399942</v>
      </c>
      <c r="F6" s="248">
        <f>'[3]Serie con dati Terna'!F161</f>
        <v>17.30152174158804</v>
      </c>
      <c r="G6" s="248">
        <f>'[3]Serie con dati Terna'!G161</f>
        <v>20.822393634109179</v>
      </c>
      <c r="H6" s="248">
        <f>'[3]Serie con dati Terna'!H161</f>
        <v>19.082949692268567</v>
      </c>
      <c r="I6" s="248">
        <f>'[3]Serie con dati Terna'!I161</f>
        <v>17.795919141412384</v>
      </c>
      <c r="J6" s="248">
        <f>'[3]Serie con dati Terna'!J161</f>
        <v>20.297914937391326</v>
      </c>
      <c r="K6" s="248">
        <f>'[3]Serie con dati Terna'!K161</f>
        <v>20.489019815571449</v>
      </c>
      <c r="L6" s="248">
        <f>'[3]Serie con dati Terna'!L161</f>
        <v>22.384032967862424</v>
      </c>
      <c r="M6" s="248">
        <f>'[3]Serie con dati Terna'!M161</f>
        <v>28.177316945463815</v>
      </c>
      <c r="N6" s="248">
        <f>'[3]Serie con dati Terna'!N161</f>
        <v>32.157799137451505</v>
      </c>
      <c r="O6" s="248">
        <f>'[3]Serie con dati Terna'!O161</f>
        <v>35.28169446024318</v>
      </c>
      <c r="P6" s="248">
        <f>'[3]Serie con dati Terna'!P161</f>
        <v>42.172767001528385</v>
      </c>
      <c r="Q6" s="248">
        <f>'[3]Serie con dati Terna'!Q161</f>
        <v>40.111822390422297</v>
      </c>
      <c r="R6" s="248">
        <f>'[3]Serie con dati Terna'!R161</f>
        <v>39.723700330551623</v>
      </c>
      <c r="S6" s="248">
        <f>'[3]Serie con dati Terna'!S161</f>
        <v>40.653922288290268</v>
      </c>
      <c r="T6" s="248">
        <f>'[3]Serie con dati Terna'!T161</f>
        <v>40.26483755379062</v>
      </c>
      <c r="U6" s="248">
        <f>'[3]Serie con dati Terna'!U161</f>
        <v>36.184012666269503</v>
      </c>
      <c r="V6" s="248">
        <f>'[3]Serie con dati Terna'!V161</f>
        <v>35.342541744467312</v>
      </c>
      <c r="W6" s="248">
        <f>'[3]Serie con dati Terna'!W161</f>
        <v>39.076855487678479</v>
      </c>
      <c r="X6" s="248">
        <f>'[3]Serie con dati Terna'!X161</f>
        <v>42.382151636804494</v>
      </c>
      <c r="Y6" s="248">
        <f>'[3]Serie con dati Terna'!Y161</f>
        <v>39.586028317251653</v>
      </c>
      <c r="Z6" s="248">
        <f>'[3]Serie con dati Terna'!Z161</f>
        <v>38.085186269103723</v>
      </c>
      <c r="AA6" s="248">
        <f>'[3]Serie con dati Terna'!AA161</f>
        <v>38.871398651161101</v>
      </c>
      <c r="AB6" s="248">
        <f>'[3]Serie con dati Terna'!AB161</f>
        <v>31.884163036552653</v>
      </c>
      <c r="AC6" s="248">
        <f>'[3]Serie con dati Terna'!AC161</f>
        <v>28.38714555801495</v>
      </c>
      <c r="AD6" s="248">
        <f>'[3]Serie con dati Terna'!AD161</f>
        <v>25.1803201936617</v>
      </c>
      <c r="AE6" s="248">
        <f>'[3]Serie con dati Terna'!AE161</f>
        <v>17.122744226919842</v>
      </c>
      <c r="AF6" s="248">
        <f>'[3]Serie con dati Terna'!AF161</f>
        <v>12.405376379148368</v>
      </c>
      <c r="AG6" s="249">
        <f>'[3]Serie con dati Terna'!AG161</f>
        <v>12.263858057238686</v>
      </c>
      <c r="AI6" s="250"/>
      <c r="AJ6" s="250"/>
      <c r="AK6" s="250"/>
      <c r="AL6" s="250">
        <f t="shared" ref="AL6:AP6" si="0">AA6/AA11</f>
        <v>0.41499345623136646</v>
      </c>
      <c r="AM6" s="250">
        <f t="shared" si="0"/>
        <v>0.34333417083073597</v>
      </c>
      <c r="AN6" s="250">
        <f t="shared" si="0"/>
        <v>0.30417301769423333</v>
      </c>
      <c r="AO6" s="250">
        <f t="shared" si="0"/>
        <v>0.29415016406997474</v>
      </c>
      <c r="AP6" s="250">
        <f t="shared" si="0"/>
        <v>0.21082613080980303</v>
      </c>
      <c r="AQ6" s="250">
        <f>AF6/AF11</f>
        <v>0.17137885947961656</v>
      </c>
    </row>
    <row r="7" spans="1:43" s="239" customFormat="1" ht="15.6" x14ac:dyDescent="0.3">
      <c r="A7" s="247" t="s">
        <v>188</v>
      </c>
      <c r="B7" s="248">
        <f>'[3]Serie con dati Terna'!B162</f>
        <v>21.242487420593115</v>
      </c>
      <c r="C7" s="248">
        <f>'[3]Serie con dati Terna'!C162</f>
        <v>19.600765238656457</v>
      </c>
      <c r="D7" s="248">
        <f>'[3]Serie con dati Terna'!D162</f>
        <v>18.924255907078216</v>
      </c>
      <c r="E7" s="248">
        <f>'[3]Serie con dati Terna'!E162</f>
        <v>21.248079019972074</v>
      </c>
      <c r="F7" s="248">
        <f>'[3]Serie con dati Terna'!F162</f>
        <v>21.206571386281201</v>
      </c>
      <c r="G7" s="248">
        <f>'[3]Serie con dati Terna'!G162</f>
        <v>24.630156246881619</v>
      </c>
      <c r="H7" s="248">
        <f>'[3]Serie con dati Terna'!H162</f>
        <v>25.885077286082339</v>
      </c>
      <c r="I7" s="248">
        <f>'[3]Serie con dati Terna'!I162</f>
        <v>30.706597926452027</v>
      </c>
      <c r="J7" s="248">
        <f>'[3]Serie con dati Terna'!J162</f>
        <v>35.899578758149254</v>
      </c>
      <c r="K7" s="248">
        <f>'[3]Serie con dati Terna'!K162</f>
        <v>43.633913479009514</v>
      </c>
      <c r="L7" s="248">
        <f>'[3]Serie con dati Terna'!L162</f>
        <v>49.269990969722116</v>
      </c>
      <c r="M7" s="248">
        <f>'[3]Serie con dati Terna'!M162</f>
        <v>47.989108428844268</v>
      </c>
      <c r="N7" s="248">
        <f>'[3]Serie con dati Terna'!N162</f>
        <v>48.874768809365108</v>
      </c>
      <c r="O7" s="248">
        <f>'[3]Serie con dati Terna'!O162</f>
        <v>50.174591982184843</v>
      </c>
      <c r="P7" s="248">
        <f>'[3]Serie con dati Terna'!P162</f>
        <v>52.878355207861127</v>
      </c>
      <c r="Q7" s="248">
        <f>'[3]Serie con dati Terna'!Q162</f>
        <v>59.783480941253956</v>
      </c>
      <c r="R7" s="248">
        <f>'[3]Serie con dati Terna'!R162</f>
        <v>61.615994999947432</v>
      </c>
      <c r="S7" s="248">
        <f>'[3]Serie con dati Terna'!S162</f>
        <v>66.859691623109114</v>
      </c>
      <c r="T7" s="248">
        <f>'[3]Serie con dati Terna'!T162</f>
        <v>67.608881163997097</v>
      </c>
      <c r="U7" s="248">
        <f>'[3]Serie con dati Terna'!U162</f>
        <v>57.633861722086223</v>
      </c>
      <c r="V7" s="248">
        <f>'[3]Serie con dati Terna'!V162</f>
        <v>59.724873040131122</v>
      </c>
      <c r="W7" s="248">
        <f>'[3]Serie con dati Terna'!W162</f>
        <v>55.555410572769297</v>
      </c>
      <c r="X7" s="248">
        <f>'[3]Serie con dati Terna'!X162</f>
        <v>50.047231117097439</v>
      </c>
      <c r="Y7" s="248">
        <f>'[3]Serie con dati Terna'!Y162</f>
        <v>40.587279958081027</v>
      </c>
      <c r="Z7" s="248">
        <f>'[3]Serie con dati Terna'!Z162</f>
        <v>35.25052820230259</v>
      </c>
      <c r="AA7" s="248">
        <f>'[3]Serie con dati Terna'!AA162</f>
        <v>40.742905626331918</v>
      </c>
      <c r="AB7" s="248">
        <f>'[3]Serie con dati Terna'!AB162</f>
        <v>46.717010803993418</v>
      </c>
      <c r="AC7" s="248">
        <f>'[3]Serie con dati Terna'!AC162</f>
        <v>52.032323664057976</v>
      </c>
      <c r="AD7" s="248">
        <f>'[3]Serie con dati Terna'!AD162</f>
        <v>47.472523721374301</v>
      </c>
      <c r="AE7" s="248">
        <f>'[3]Serie con dati Terna'!AE162</f>
        <v>52.34922470641952</v>
      </c>
      <c r="AF7" s="248">
        <f>'[3]Serie con dati Terna'!AF162</f>
        <v>49.692883169718741</v>
      </c>
      <c r="AG7" s="249">
        <f>'[3]Serie con dati Terna'!AG162</f>
        <v>52.139612810167684</v>
      </c>
      <c r="AH7" s="250"/>
      <c r="AI7" s="250"/>
    </row>
    <row r="8" spans="1:43" s="239" customFormat="1" ht="15.6" x14ac:dyDescent="0.3">
      <c r="A8" s="247" t="s">
        <v>36</v>
      </c>
      <c r="B8" s="248">
        <f>'[3]Serie con dati Terna'!B163</f>
        <v>6.7478123889999999</v>
      </c>
      <c r="C8" s="248">
        <f>'[3]Serie con dati Terna'!C163</f>
        <v>6.5197966649999994</v>
      </c>
      <c r="D8" s="248">
        <f>'[3]Serie con dati Terna'!D163</f>
        <v>6.213643832999999</v>
      </c>
      <c r="E8" s="248">
        <f>'[3]Serie con dati Terna'!E163</f>
        <v>5.9076571639999997</v>
      </c>
      <c r="F8" s="248">
        <f>'[3]Serie con dati Terna'!F163</f>
        <v>5.4052594300000001</v>
      </c>
      <c r="G8" s="248">
        <f>'[3]Serie con dati Terna'!G163</f>
        <v>6.3949679359999996</v>
      </c>
      <c r="H8" s="248">
        <f>'[3]Serie con dati Terna'!H163</f>
        <v>6.0890504390000002</v>
      </c>
      <c r="I8" s="248">
        <f>'[3]Serie con dati Terna'!I163</f>
        <v>7.1264215849999992</v>
      </c>
      <c r="J8" s="248">
        <f>'[3]Serie con dati Terna'!J163</f>
        <v>8.3011012400000013</v>
      </c>
      <c r="K8" s="248">
        <f>'[3]Serie con dati Terna'!K163</f>
        <v>7.1078100869999998</v>
      </c>
      <c r="L8" s="248">
        <f>'[3]Serie con dati Terna'!L163</f>
        <v>6.370664798</v>
      </c>
      <c r="M8" s="248">
        <f>'[3]Serie con dati Terna'!M163</f>
        <v>6.9489296380000001</v>
      </c>
      <c r="N8" s="248">
        <f>'[3]Serie con dati Terna'!N163</f>
        <v>6.9838866389999996</v>
      </c>
      <c r="O8" s="248">
        <f>'[3]Serie con dati Terna'!O163</f>
        <v>6.7547838880000004</v>
      </c>
      <c r="P8" s="248">
        <f>'[3]Serie con dati Terna'!P163</f>
        <v>9.8076890291039991</v>
      </c>
      <c r="Q8" s="248">
        <f>'[3]Serie con dati Terna'!Q163</f>
        <v>11.081617918938958</v>
      </c>
      <c r="R8" s="248">
        <f>'[3]Serie con dati Terna'!R163</f>
        <v>11.630296792419553</v>
      </c>
      <c r="S8" s="248">
        <f>'[3]Serie con dati Terna'!S163</f>
        <v>10.091444575946202</v>
      </c>
      <c r="T8" s="248">
        <f>'[3]Serie con dati Terna'!T163</f>
        <v>9.3271714038303521</v>
      </c>
      <c r="U8" s="248">
        <f>'[3]Serie con dati Terna'!U163</f>
        <v>5.9474765076595615</v>
      </c>
      <c r="V8" s="248">
        <f>'[3]Serie con dati Terna'!V163</f>
        <v>7.8242134788818545</v>
      </c>
      <c r="W8" s="248">
        <f>'[3]Serie con dati Terna'!W163</f>
        <v>8.8231004431216782</v>
      </c>
      <c r="X8" s="248">
        <f>'[3]Serie con dati Terna'!X163</f>
        <v>7.4342093892077674</v>
      </c>
      <c r="Y8" s="248">
        <f>'[3]Serie con dati Terna'!Y163</f>
        <v>5.4444082832928791</v>
      </c>
      <c r="Z8" s="248">
        <f>'[3]Serie con dati Terna'!Z163</f>
        <v>5.5066465035843608</v>
      </c>
      <c r="AA8" s="248">
        <f>'[3]Serie con dati Terna'!AA163</f>
        <v>3.55397082224912</v>
      </c>
      <c r="AB8" s="248">
        <f>'[3]Serie con dati Terna'!AB163</f>
        <v>4.5852635081309767</v>
      </c>
      <c r="AC8" s="248">
        <f>'[3]Serie con dati Terna'!AC163</f>
        <v>3.6990794078189819</v>
      </c>
      <c r="AD8" s="248">
        <f>'[3]Serie con dati Terna'!AD163</f>
        <v>4.1045788662784517</v>
      </c>
      <c r="AE8" s="248">
        <f>'[3]Serie con dati Terna'!AE163</f>
        <v>3.4136235939650827</v>
      </c>
      <c r="AF8" s="248">
        <f>'[3]Serie con dati Terna'!AF163</f>
        <v>2.2995787937277208</v>
      </c>
      <c r="AG8" s="249">
        <f>'[3]Serie con dati Terna'!AG163</f>
        <v>2.5889479511267406</v>
      </c>
    </row>
    <row r="9" spans="1:43" s="239" customFormat="1" ht="15.6" x14ac:dyDescent="0.3">
      <c r="A9" s="247" t="s">
        <v>82</v>
      </c>
      <c r="B9" s="248">
        <f>'[3]Serie con dati Terna'!B164</f>
        <v>70.207110557055969</v>
      </c>
      <c r="C9" s="248">
        <f>'[3]Serie con dati Terna'!C164</f>
        <v>71.205396479504856</v>
      </c>
      <c r="D9" s="248">
        <f>'[3]Serie con dati Terna'!D164</f>
        <v>78.526542747858471</v>
      </c>
      <c r="E9" s="248">
        <f>'[3]Serie con dati Terna'!E164</f>
        <v>76.881032488666193</v>
      </c>
      <c r="F9" s="248">
        <f>'[3]Serie con dati Terna'!F164</f>
        <v>78.348982918577988</v>
      </c>
      <c r="G9" s="248">
        <f>'[3]Serie con dati Terna'!G164</f>
        <v>81.414688695924241</v>
      </c>
      <c r="H9" s="248">
        <f>'[3]Serie con dati Terna'!H164</f>
        <v>79.111571776786789</v>
      </c>
      <c r="I9" s="248">
        <f>'[3]Serie con dati Terna'!I164</f>
        <v>76.6719702934964</v>
      </c>
      <c r="J9" s="248">
        <f>'[3]Serie con dati Terna'!J164</f>
        <v>72.437092441426458</v>
      </c>
      <c r="K9" s="248">
        <f>'[3]Serie con dati Terna'!K164</f>
        <v>62.342090628316662</v>
      </c>
      <c r="L9" s="248">
        <f>'[3]Serie con dati Terna'!L164</f>
        <v>61.229907145854121</v>
      </c>
      <c r="M9" s="248">
        <f>'[3]Serie con dati Terna'!M164</f>
        <v>54.218004125677631</v>
      </c>
      <c r="N9" s="248">
        <f>'[3]Serie con dati Terna'!N164</f>
        <v>59.719275043233225</v>
      </c>
      <c r="O9" s="248">
        <f>'[3]Serie con dati Terna'!O164</f>
        <v>52.261533677588602</v>
      </c>
      <c r="P9" s="248">
        <f>'[3]Serie con dati Terna'!P164</f>
        <v>40.11309274288287</v>
      </c>
      <c r="Q9" s="248">
        <f>'[3]Serie con dati Terna'!Q164</f>
        <v>31.814330727244467</v>
      </c>
      <c r="R9" s="248">
        <f>'[3]Serie con dati Terna'!R164</f>
        <v>32.334500174677579</v>
      </c>
      <c r="S9" s="248">
        <f>'[3]Serie con dati Terna'!S164</f>
        <v>25.223950934300536</v>
      </c>
      <c r="T9" s="248">
        <f>'[3]Serie con dati Terna'!T164</f>
        <v>21.942440671252161</v>
      </c>
      <c r="U9" s="248">
        <f>'[3]Serie con dati Terna'!U164</f>
        <v>17.296219905960523</v>
      </c>
      <c r="V9" s="248">
        <f>'[3]Serie con dati Terna'!V164</f>
        <v>15.021639565998449</v>
      </c>
      <c r="W9" s="248">
        <f>'[3]Serie con dati Terna'!W164</f>
        <v>12.354261111082863</v>
      </c>
      <c r="X9" s="248">
        <f>'[3]Serie con dati Terna'!X164</f>
        <v>12.047730024406047</v>
      </c>
      <c r="Y9" s="248">
        <f>'[3]Serie con dati Terna'!Y164</f>
        <v>8.7597011860191891</v>
      </c>
      <c r="Z9" s="248">
        <f>'[3]Serie con dati Terna'!Z164</f>
        <v>8.2762923429769621</v>
      </c>
      <c r="AA9" s="248">
        <f>'[3]Serie con dati Terna'!AA164</f>
        <v>7.5272526454229567</v>
      </c>
      <c r="AB9" s="248">
        <f>'[3]Serie con dati Terna'!AB164</f>
        <v>6.6520650516996884</v>
      </c>
      <c r="AC9" s="248">
        <f>'[3]Serie con dati Terna'!AC164</f>
        <v>6.3153534824206252</v>
      </c>
      <c r="AD9" s="248">
        <f>'[3]Serie con dati Terna'!AD164</f>
        <v>6.0046097582642206</v>
      </c>
      <c r="AE9" s="248">
        <f>'[3]Serie con dati Terna'!AE164</f>
        <v>5.446451927916697</v>
      </c>
      <c r="AF9" s="248">
        <f>'[3]Serie con dati Terna'!AF164</f>
        <v>5.1961605179674564</v>
      </c>
      <c r="AG9" s="249">
        <f>'[3]Serie con dati Terna'!AG164</f>
        <v>3.8012364214054792</v>
      </c>
    </row>
    <row r="10" spans="1:43" s="239" customFormat="1" ht="15.6" x14ac:dyDescent="0.3">
      <c r="A10" s="247" t="s">
        <v>64</v>
      </c>
      <c r="B10" s="248">
        <f>'[3]Serie con dati Terna'!B165</f>
        <v>0.12685115</v>
      </c>
      <c r="C10" s="248">
        <f>'[3]Serie con dati Terna'!C165</f>
        <v>0.12727205000000003</v>
      </c>
      <c r="D10" s="248">
        <f>'[3]Serie con dati Terna'!D165</f>
        <v>8.8536000000000004E-2</v>
      </c>
      <c r="E10" s="248">
        <f>'[3]Serie con dati Terna'!E165</f>
        <v>9.6029099999999992E-2</v>
      </c>
      <c r="F10" s="248">
        <f>'[3]Serie con dati Terna'!F165</f>
        <v>0.12993135</v>
      </c>
      <c r="G10" s="248">
        <f>'[3]Serie con dati Terna'!G165</f>
        <v>0.21006785</v>
      </c>
      <c r="H10" s="248">
        <f>'[3]Serie con dati Terna'!H165</f>
        <v>0.25983645</v>
      </c>
      <c r="I10" s="248">
        <f>'[3]Serie con dati Terna'!I165</f>
        <v>0.29728489999999996</v>
      </c>
      <c r="J10" s="248">
        <f>'[3]Serie con dati Terna'!J165</f>
        <v>0.46065305000000001</v>
      </c>
      <c r="K10" s="248">
        <f>'[3]Serie con dati Terna'!K165</f>
        <v>0.85506629999999995</v>
      </c>
      <c r="L10" s="248">
        <f>'[3]Serie con dati Terna'!L165</f>
        <v>0.50556240000000008</v>
      </c>
      <c r="M10" s="248">
        <f>'[3]Serie con dati Terna'!M165</f>
        <v>0.68836849999999994</v>
      </c>
      <c r="N10" s="248">
        <f>'[3]Serie con dati Terna'!N165</f>
        <v>0.67539075000000004</v>
      </c>
      <c r="O10" s="248">
        <f>'[3]Serie con dati Terna'!O165</f>
        <v>1.7366639000000001</v>
      </c>
      <c r="P10" s="248">
        <f>'[3]Serie con dati Terna'!P165</f>
        <v>1.6566560514000002</v>
      </c>
      <c r="Q10" s="248">
        <f>'[3]Serie con dati Terna'!Q165</f>
        <v>1.8269288112600002</v>
      </c>
      <c r="R10" s="248">
        <f>'[3]Serie con dati Terna'!R165</f>
        <v>2.0071837396800003</v>
      </c>
      <c r="S10" s="248">
        <f>'[3]Serie con dati Terna'!S165</f>
        <v>2.4020552921400005</v>
      </c>
      <c r="T10" s="248">
        <f>'[3]Serie con dati Terna'!T165</f>
        <v>2.4447916148797466</v>
      </c>
      <c r="U10" s="248">
        <f>'[3]Serie con dati Terna'!U165</f>
        <v>2.7088936698237043</v>
      </c>
      <c r="V10" s="248">
        <f>'[3]Serie con dati Terna'!V165</f>
        <v>2.9637493822739032</v>
      </c>
      <c r="W10" s="248">
        <f>'[3]Serie con dati Terna'!W165</f>
        <v>3.1380197346059653</v>
      </c>
      <c r="X10" s="248">
        <f>'[3]Serie con dati Terna'!X165</f>
        <v>3.0906163035868852</v>
      </c>
      <c r="Y10" s="248">
        <f>'[3]Serie con dati Terna'!Y165</f>
        <v>3.0022571024926399</v>
      </c>
      <c r="Z10" s="248">
        <f>'[3]Serie con dati Terna'!Z165</f>
        <v>3.1009629316408223</v>
      </c>
      <c r="AA10" s="248">
        <f>'[3]Serie con dati Terna'!AA165</f>
        <v>2.9719700610884603</v>
      </c>
      <c r="AB10" s="248">
        <f>'[3]Serie con dati Terna'!AB165</f>
        <v>3.0277653509668196</v>
      </c>
      <c r="AC10" s="248">
        <f>'[3]Serie con dati Terna'!AC165</f>
        <v>2.8917510741605112</v>
      </c>
      <c r="AD10" s="248">
        <f>'[3]Serie con dati Terna'!AD165</f>
        <v>2.8415919672280112</v>
      </c>
      <c r="AE10" s="248">
        <f>'[3]Serie con dati Terna'!AE165</f>
        <v>2.8853272299194526</v>
      </c>
      <c r="AF10" s="248">
        <f>'[3]Serie con dati Terna'!AF165</f>
        <v>2.7916875468317204</v>
      </c>
      <c r="AG10" s="249">
        <f>'[3]Serie con dati Terna'!AG165</f>
        <v>2.8511483865072842</v>
      </c>
    </row>
    <row r="11" spans="1:43" s="254" customFormat="1" ht="15.6" x14ac:dyDescent="0.3">
      <c r="A11" s="251" t="s">
        <v>189</v>
      </c>
      <c r="B11" s="252">
        <f>'[3]Serie con dati Terna'!B166</f>
        <v>126.42661246440984</v>
      </c>
      <c r="C11" s="252">
        <f>'[3]Serie con dati Terna'!C166</f>
        <v>122.56917843676617</v>
      </c>
      <c r="D11" s="252">
        <f>'[3]Serie con dati Terna'!D166</f>
        <v>122.59200989756988</v>
      </c>
      <c r="E11" s="252">
        <f>'[3]Serie con dati Terna'!E166</f>
        <v>118.6324992090382</v>
      </c>
      <c r="F11" s="252">
        <f>'[3]Serie con dati Terna'!F166</f>
        <v>122.39226682644724</v>
      </c>
      <c r="G11" s="252">
        <f>'[3]Serie con dati Terna'!G166</f>
        <v>133.47227436291504</v>
      </c>
      <c r="H11" s="252">
        <f>'[3]Serie con dati Terna'!H166</f>
        <v>130.42848564413768</v>
      </c>
      <c r="I11" s="252">
        <f>'[3]Serie con dati Terna'!I166</f>
        <v>132.5981938463608</v>
      </c>
      <c r="J11" s="252">
        <f>'[3]Serie con dati Terna'!J166</f>
        <v>137.39634042696704</v>
      </c>
      <c r="K11" s="252">
        <f>'[3]Serie con dati Terna'!K166</f>
        <v>134.42790030989764</v>
      </c>
      <c r="L11" s="252">
        <f>'[3]Serie con dati Terna'!L166</f>
        <v>139.76015828143866</v>
      </c>
      <c r="M11" s="252">
        <f>'[3]Serie con dati Terna'!M166</f>
        <v>138.02172763798572</v>
      </c>
      <c r="N11" s="252">
        <f>'[3]Serie con dati Terna'!N166</f>
        <v>148.41112037904983</v>
      </c>
      <c r="O11" s="252">
        <f>'[3]Serie con dati Terna'!O166</f>
        <v>146.20926790801661</v>
      </c>
      <c r="P11" s="252">
        <f>'[3]Serie con dati Terna'!P166</f>
        <v>146.62856003277639</v>
      </c>
      <c r="Q11" s="252">
        <f>'[3]Serie con dati Terna'!Q166</f>
        <v>144.61818078911966</v>
      </c>
      <c r="R11" s="252">
        <f>'[3]Serie con dati Terna'!R166</f>
        <v>147.31167603727619</v>
      </c>
      <c r="S11" s="252">
        <f>'[3]Serie con dati Terna'!S166</f>
        <v>145.23106471378611</v>
      </c>
      <c r="T11" s="252">
        <f>'[3]Serie con dati Terna'!T166</f>
        <v>141.58812240774995</v>
      </c>
      <c r="U11" s="252">
        <f>'[3]Serie con dati Terna'!U166</f>
        <v>119.77046447179953</v>
      </c>
      <c r="V11" s="252">
        <f>'[3]Serie con dati Terna'!V166</f>
        <v>120.87701721175264</v>
      </c>
      <c r="W11" s="252">
        <f>'[3]Serie con dati Terna'!W166</f>
        <v>118.94764734925828</v>
      </c>
      <c r="X11" s="252">
        <f>'[3]Serie con dati Terna'!X166</f>
        <v>115.00193847110263</v>
      </c>
      <c r="Y11" s="252">
        <f>'[3]Serie con dati Terna'!Y166</f>
        <v>97.37967484713738</v>
      </c>
      <c r="Z11" s="252">
        <f>'[3]Serie con dati Terna'!Z166</f>
        <v>90.21961624960845</v>
      </c>
      <c r="AA11" s="252">
        <f>'[3]Serie con dati Terna'!AA166</f>
        <v>93.667497806253564</v>
      </c>
      <c r="AB11" s="252">
        <f>'[3]Serie con dati Terna'!AB166</f>
        <v>92.866267751343557</v>
      </c>
      <c r="AC11" s="252">
        <f>'[3]Serie con dati Terna'!AC166</f>
        <v>93.325653186473048</v>
      </c>
      <c r="AD11" s="252">
        <f>'[3]Serie con dati Terna'!AD166</f>
        <v>85.603624506806696</v>
      </c>
      <c r="AE11" s="252">
        <f>'[3]Serie con dati Terna'!AE166</f>
        <v>81.217371685140591</v>
      </c>
      <c r="AF11" s="252">
        <f>'[3]Serie con dati Terna'!AF166</f>
        <v>72.385686407394005</v>
      </c>
      <c r="AG11" s="253">
        <f>'[3]Serie con dati Terna'!AG166</f>
        <v>73.644803626445878</v>
      </c>
    </row>
    <row r="12" spans="1:43" x14ac:dyDescent="0.25">
      <c r="A12" s="238" t="s">
        <v>190</v>
      </c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</row>
    <row r="13" spans="1:43" x14ac:dyDescent="0.25">
      <c r="A13" s="238" t="s">
        <v>191</v>
      </c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7"/>
      <c r="R13" s="256"/>
      <c r="S13" s="256"/>
      <c r="T13" s="257"/>
      <c r="U13" s="256"/>
      <c r="V13" s="258"/>
      <c r="W13" s="258"/>
      <c r="X13" s="258"/>
      <c r="Y13" s="258"/>
      <c r="Z13" s="259"/>
      <c r="AA13" s="259"/>
      <c r="AB13" s="259"/>
      <c r="AC13" s="259"/>
      <c r="AD13" s="259"/>
      <c r="AE13" s="259"/>
      <c r="AF13" s="259"/>
      <c r="AG13" s="259"/>
    </row>
    <row r="14" spans="1:43" x14ac:dyDescent="0.25"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  <c r="U14" s="250"/>
      <c r="V14" s="250"/>
      <c r="W14" s="250"/>
      <c r="X14" s="250"/>
      <c r="Y14" s="250"/>
      <c r="Z14" s="250"/>
      <c r="AA14" s="250"/>
      <c r="AB14" s="250"/>
      <c r="AC14" s="250"/>
      <c r="AD14" s="250"/>
      <c r="AE14" s="250"/>
      <c r="AF14" s="250"/>
      <c r="AG14" s="260"/>
    </row>
    <row r="15" spans="1:43" ht="18" x14ac:dyDescent="0.4">
      <c r="A15" s="64" t="s">
        <v>192</v>
      </c>
      <c r="B15" s="260"/>
      <c r="C15" s="260"/>
      <c r="D15" s="260"/>
      <c r="E15" s="260"/>
      <c r="F15" s="260"/>
      <c r="G15" s="260"/>
      <c r="H15" s="260"/>
      <c r="I15" s="260"/>
      <c r="J15" s="260"/>
      <c r="K15" s="260"/>
      <c r="L15" s="260"/>
      <c r="M15" s="260"/>
      <c r="N15" s="260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</row>
    <row r="16" spans="1:43" ht="14.4" x14ac:dyDescent="0.3">
      <c r="A16" s="478" t="s">
        <v>186</v>
      </c>
      <c r="B16" s="240">
        <v>1990</v>
      </c>
      <c r="C16" s="240">
        <v>1991</v>
      </c>
      <c r="D16" s="240">
        <v>1992</v>
      </c>
      <c r="E16" s="240">
        <v>1993</v>
      </c>
      <c r="F16" s="240">
        <v>1994</v>
      </c>
      <c r="G16" s="240">
        <v>1995</v>
      </c>
      <c r="H16" s="240">
        <v>1996</v>
      </c>
      <c r="I16" s="240">
        <v>1997</v>
      </c>
      <c r="J16" s="240">
        <v>1998</v>
      </c>
      <c r="K16" s="240">
        <v>1999</v>
      </c>
      <c r="L16" s="240">
        <v>2000</v>
      </c>
      <c r="M16" s="240">
        <v>2001</v>
      </c>
      <c r="N16" s="240">
        <v>2002</v>
      </c>
      <c r="O16" s="240">
        <v>2003</v>
      </c>
      <c r="P16" s="240">
        <v>2004</v>
      </c>
      <c r="Q16" s="240">
        <v>2005</v>
      </c>
      <c r="R16" s="240">
        <v>2006</v>
      </c>
      <c r="S16" s="240">
        <v>2007</v>
      </c>
      <c r="T16" s="240">
        <v>2008</v>
      </c>
      <c r="U16" s="240">
        <v>2009</v>
      </c>
      <c r="V16" s="240">
        <v>2010</v>
      </c>
      <c r="W16" s="240">
        <v>2011</v>
      </c>
      <c r="X16" s="240">
        <v>2012</v>
      </c>
      <c r="Y16" s="240">
        <v>2013</v>
      </c>
      <c r="Z16" s="241">
        <v>2014</v>
      </c>
      <c r="AA16" s="241">
        <v>2015</v>
      </c>
      <c r="AB16" s="241">
        <v>2016</v>
      </c>
      <c r="AC16" s="241">
        <v>2017</v>
      </c>
      <c r="AD16" s="241">
        <v>2018</v>
      </c>
      <c r="AE16" s="241">
        <v>2019</v>
      </c>
      <c r="AF16" s="241">
        <v>2020</v>
      </c>
      <c r="AG16" s="242">
        <v>2021</v>
      </c>
    </row>
    <row r="17" spans="1:39" ht="16.2" x14ac:dyDescent="0.35">
      <c r="A17" s="479"/>
      <c r="B17" s="243" t="s">
        <v>187</v>
      </c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4"/>
      <c r="N17" s="244"/>
      <c r="O17" s="244"/>
      <c r="P17" s="244"/>
      <c r="Q17" s="244"/>
      <c r="R17" s="244"/>
      <c r="S17" s="244"/>
      <c r="T17" s="244"/>
      <c r="U17" s="244"/>
      <c r="V17" s="244"/>
      <c r="W17" s="244"/>
      <c r="X17" s="244"/>
      <c r="Y17" s="244"/>
      <c r="Z17" s="245"/>
      <c r="AA17" s="245"/>
      <c r="AB17" s="245"/>
      <c r="AC17" s="245"/>
      <c r="AD17" s="245"/>
      <c r="AE17" s="245"/>
      <c r="AF17" s="245"/>
      <c r="AG17" s="246"/>
    </row>
    <row r="18" spans="1:39" ht="15.6" x14ac:dyDescent="0.3">
      <c r="A18" s="247" t="s">
        <v>31</v>
      </c>
      <c r="B18" s="248">
        <f>'[3]Serie con dati Terna'!B169</f>
        <v>0</v>
      </c>
      <c r="C18" s="248">
        <f>'[3]Serie con dati Terna'!C169</f>
        <v>0</v>
      </c>
      <c r="D18" s="248">
        <f>'[3]Serie con dati Terna'!D169</f>
        <v>0</v>
      </c>
      <c r="E18" s="248">
        <f>'[3]Serie con dati Terna'!E169</f>
        <v>0</v>
      </c>
      <c r="F18" s="248">
        <f>'[3]Serie con dati Terna'!F169</f>
        <v>0</v>
      </c>
      <c r="G18" s="248">
        <f>'[3]Serie con dati Terna'!G169</f>
        <v>0</v>
      </c>
      <c r="H18" s="248">
        <f>'[3]Serie con dati Terna'!H169</f>
        <v>0</v>
      </c>
      <c r="I18" s="248">
        <f>'[3]Serie con dati Terna'!I169</f>
        <v>0</v>
      </c>
      <c r="J18" s="248">
        <f>'[3]Serie con dati Terna'!J169</f>
        <v>0</v>
      </c>
      <c r="K18" s="248">
        <f>'[3]Serie con dati Terna'!K169</f>
        <v>0</v>
      </c>
      <c r="L18" s="248">
        <f>'[3]Serie con dati Terna'!L169</f>
        <v>0</v>
      </c>
      <c r="M18" s="248">
        <f>'[3]Serie con dati Terna'!M169</f>
        <v>0</v>
      </c>
      <c r="N18" s="248">
        <f>'[3]Serie con dati Terna'!N169</f>
        <v>0</v>
      </c>
      <c r="O18" s="248">
        <f>'[3]Serie con dati Terna'!O169</f>
        <v>0</v>
      </c>
      <c r="P18" s="248">
        <f>'[3]Serie con dati Terna'!P169</f>
        <v>0.30797848113209625</v>
      </c>
      <c r="Q18" s="248">
        <f>'[3]Serie con dati Terna'!Q169</f>
        <v>0.30797237417221623</v>
      </c>
      <c r="R18" s="248">
        <f>'[3]Serie con dati Terna'!R169</f>
        <v>0.31358853669105002</v>
      </c>
      <c r="S18" s="248">
        <f>'[3]Serie con dati Terna'!S169</f>
        <v>0.20600319107057175</v>
      </c>
      <c r="T18" s="248">
        <f>'[3]Serie con dati Terna'!T169</f>
        <v>0.10564091088838268</v>
      </c>
      <c r="U18" s="248">
        <f>'[3]Serie con dati Terna'!U169</f>
        <v>2.2396343792117079E-2</v>
      </c>
      <c r="V18" s="248">
        <f>'[3]Serie con dati Terna'!V169</f>
        <v>0.13690990255163626</v>
      </c>
      <c r="W18" s="248">
        <f>'[3]Serie con dati Terna'!W169</f>
        <v>0.17316923339927826</v>
      </c>
      <c r="X18" s="248">
        <f>'[3]Serie con dati Terna'!X169</f>
        <v>0.13765038115165851</v>
      </c>
      <c r="Y18" s="248">
        <f>'[3]Serie con dati Terna'!Y169</f>
        <v>0.15329981116060765</v>
      </c>
      <c r="Z18" s="248">
        <f>'[3]Serie con dati Terna'!Z169</f>
        <v>0.17991254003879931</v>
      </c>
      <c r="AA18" s="248">
        <f>'[3]Serie con dati Terna'!AA169</f>
        <v>0.20243385951799553</v>
      </c>
      <c r="AB18" s="248">
        <f>'[3]Serie con dati Terna'!AB169</f>
        <v>0.20145516915328088</v>
      </c>
      <c r="AC18" s="248">
        <f>'[3]Serie con dati Terna'!AC169</f>
        <v>0.20320213156557898</v>
      </c>
      <c r="AD18" s="248">
        <f>'[3]Serie con dati Terna'!AD169</f>
        <v>0.20591314961486873</v>
      </c>
      <c r="AE18" s="248">
        <f>'[3]Serie con dati Terna'!AE169</f>
        <v>0.20342367392287386</v>
      </c>
      <c r="AF18" s="248">
        <f>'[3]Serie con dati Terna'!AF169</f>
        <v>9.8184526407383288E-2</v>
      </c>
      <c r="AG18" s="249">
        <f>'[3]Serie con dati Terna'!AG169</f>
        <v>9.7064454835994241E-2</v>
      </c>
    </row>
    <row r="19" spans="1:39" ht="15.6" x14ac:dyDescent="0.3">
      <c r="A19" s="247" t="s">
        <v>188</v>
      </c>
      <c r="B19" s="248">
        <f>'[3]Serie con dati Terna'!B170</f>
        <v>0</v>
      </c>
      <c r="C19" s="248">
        <f>'[3]Serie con dati Terna'!C170</f>
        <v>0</v>
      </c>
      <c r="D19" s="248">
        <f>'[3]Serie con dati Terna'!D170</f>
        <v>0</v>
      </c>
      <c r="E19" s="248">
        <f>'[3]Serie con dati Terna'!E170</f>
        <v>0</v>
      </c>
      <c r="F19" s="248">
        <f>'[3]Serie con dati Terna'!F170</f>
        <v>0</v>
      </c>
      <c r="G19" s="248">
        <f>'[3]Serie con dati Terna'!G170</f>
        <v>0</v>
      </c>
      <c r="H19" s="248">
        <f>'[3]Serie con dati Terna'!H170</f>
        <v>0</v>
      </c>
      <c r="I19" s="248">
        <f>'[3]Serie con dati Terna'!I170</f>
        <v>0</v>
      </c>
      <c r="J19" s="248">
        <f>'[3]Serie con dati Terna'!J170</f>
        <v>0</v>
      </c>
      <c r="K19" s="248">
        <f>'[3]Serie con dati Terna'!K170</f>
        <v>0</v>
      </c>
      <c r="L19" s="248">
        <f>'[3]Serie con dati Terna'!L170</f>
        <v>0</v>
      </c>
      <c r="M19" s="248">
        <f>'[3]Serie con dati Terna'!M170</f>
        <v>0</v>
      </c>
      <c r="N19" s="248">
        <f>'[3]Serie con dati Terna'!N170</f>
        <v>0</v>
      </c>
      <c r="O19" s="248">
        <f>'[3]Serie con dati Terna'!O170</f>
        <v>0</v>
      </c>
      <c r="P19" s="248">
        <f>'[3]Serie con dati Terna'!P170</f>
        <v>13.504708893087191</v>
      </c>
      <c r="Q19" s="248">
        <f>'[3]Serie con dati Terna'!Q170</f>
        <v>7.5815846354963981</v>
      </c>
      <c r="R19" s="248">
        <f>'[3]Serie con dati Terna'!R170</f>
        <v>7.5802067576704815</v>
      </c>
      <c r="S19" s="248">
        <f>'[3]Serie con dati Terna'!S170</f>
        <v>7.7782408104164205</v>
      </c>
      <c r="T19" s="248">
        <f>'[3]Serie con dati Terna'!T170</f>
        <v>7.8103956850031722</v>
      </c>
      <c r="U19" s="248">
        <f>'[3]Serie con dati Terna'!U170</f>
        <v>6.9289047699137285</v>
      </c>
      <c r="V19" s="248">
        <f>'[3]Serie con dati Terna'!V170</f>
        <v>8.3468434076785414</v>
      </c>
      <c r="W19" s="248">
        <f>'[3]Serie con dati Terna'!W170</f>
        <v>8.2432810596564465</v>
      </c>
      <c r="X19" s="248">
        <f>'[3]Serie con dati Terna'!X170</f>
        <v>8.137425290318987</v>
      </c>
      <c r="Y19" s="248">
        <f>'[3]Serie con dati Terna'!Y170</f>
        <v>8.3111708521078285</v>
      </c>
      <c r="Z19" s="248">
        <f>'[3]Serie con dati Terna'!Z170</f>
        <v>7.9652068982055368</v>
      </c>
      <c r="AA19" s="248">
        <f>'[3]Serie con dati Terna'!AA170</f>
        <v>8.7492198064849021</v>
      </c>
      <c r="AB19" s="248">
        <f>'[3]Serie con dati Terna'!AB170</f>
        <v>9.0308989773193673</v>
      </c>
      <c r="AC19" s="248">
        <f>'[3]Serie con dati Terna'!AC170</f>
        <v>9.0796748714022613</v>
      </c>
      <c r="AD19" s="248">
        <f>'[3]Serie con dati Terna'!AD170</f>
        <v>8.8888557903026282</v>
      </c>
      <c r="AE19" s="248">
        <f>'[3]Serie con dati Terna'!AE170</f>
        <v>8.9730984174270461</v>
      </c>
      <c r="AF19" s="248">
        <f>'[3]Serie con dati Terna'!AF170</f>
        <v>8.8191178603778013</v>
      </c>
      <c r="AG19" s="249">
        <f>'[3]Serie con dati Terna'!AG170</f>
        <v>9.5603097597910605</v>
      </c>
    </row>
    <row r="20" spans="1:39" ht="15.6" x14ac:dyDescent="0.3">
      <c r="A20" s="247" t="s">
        <v>36</v>
      </c>
      <c r="B20" s="248">
        <f>'[3]Serie con dati Terna'!B171</f>
        <v>0</v>
      </c>
      <c r="C20" s="248">
        <f>'[3]Serie con dati Terna'!C171</f>
        <v>0</v>
      </c>
      <c r="D20" s="248">
        <f>'[3]Serie con dati Terna'!D171</f>
        <v>0</v>
      </c>
      <c r="E20" s="248">
        <f>'[3]Serie con dati Terna'!E171</f>
        <v>0</v>
      </c>
      <c r="F20" s="248">
        <f>'[3]Serie con dati Terna'!F171</f>
        <v>0</v>
      </c>
      <c r="G20" s="248">
        <f>'[3]Serie con dati Terna'!G171</f>
        <v>0</v>
      </c>
      <c r="H20" s="248">
        <f>'[3]Serie con dati Terna'!H171</f>
        <v>0</v>
      </c>
      <c r="I20" s="248">
        <f>'[3]Serie con dati Terna'!I171</f>
        <v>0</v>
      </c>
      <c r="J20" s="248">
        <f>'[3]Serie con dati Terna'!J171</f>
        <v>0</v>
      </c>
      <c r="K20" s="248">
        <f>'[3]Serie con dati Terna'!K171</f>
        <v>0</v>
      </c>
      <c r="L20" s="248">
        <f>'[3]Serie con dati Terna'!L171</f>
        <v>0</v>
      </c>
      <c r="M20" s="248">
        <f>'[3]Serie con dati Terna'!M171</f>
        <v>0</v>
      </c>
      <c r="N20" s="248">
        <f>'[3]Serie con dati Terna'!N171</f>
        <v>0</v>
      </c>
      <c r="O20" s="248">
        <f>'[3]Serie con dati Terna'!O171</f>
        <v>0</v>
      </c>
      <c r="P20" s="248">
        <f>'[3]Serie con dati Terna'!P171</f>
        <v>0.21739428589600074</v>
      </c>
      <c r="Q20" s="248">
        <f>'[3]Serie con dati Terna'!Q171</f>
        <v>0.32051322797589599</v>
      </c>
      <c r="R20" s="248">
        <f>'[3]Serie con dati Terna'!R171</f>
        <v>0.1754104962477161</v>
      </c>
      <c r="S20" s="248">
        <f>'[3]Serie con dati Terna'!S171</f>
        <v>0.11238939972630391</v>
      </c>
      <c r="T20" s="248">
        <f>'[3]Serie con dati Terna'!T171</f>
        <v>0.15207926440268871</v>
      </c>
      <c r="U20" s="248">
        <f>'[3]Serie con dati Terna'!U171</f>
        <v>0.10307728522561455</v>
      </c>
      <c r="V20" s="248">
        <f>'[3]Serie con dati Terna'!V171</f>
        <v>0.16860836110662891</v>
      </c>
      <c r="W20" s="248">
        <f>'[3]Serie con dati Terna'!W171</f>
        <v>0.19870752089419774</v>
      </c>
      <c r="X20" s="248">
        <f>'[3]Serie con dati Terna'!X171</f>
        <v>0.73906644127998256</v>
      </c>
      <c r="Y20" s="248">
        <f>'[3]Serie con dati Terna'!Y171</f>
        <v>0.45630272566736441</v>
      </c>
      <c r="Z20" s="248">
        <f>'[3]Serie con dati Terna'!Z171</f>
        <v>0.46477232859198114</v>
      </c>
      <c r="AA20" s="248">
        <f>'[3]Serie con dati Terna'!AA171</f>
        <v>0.91447380954282131</v>
      </c>
      <c r="AB20" s="248">
        <f>'[3]Serie con dati Terna'!AB171</f>
        <v>1.1227149896692152</v>
      </c>
      <c r="AC20" s="248">
        <f>'[3]Serie con dati Terna'!AC171</f>
        <v>0.84574309918198276</v>
      </c>
      <c r="AD20" s="248">
        <f>'[3]Serie con dati Terna'!AD171</f>
        <v>0.40327751853409222</v>
      </c>
      <c r="AE20" s="248">
        <f>'[3]Serie con dati Terna'!AE171</f>
        <v>0.89602245008357606</v>
      </c>
      <c r="AF20" s="248">
        <f>'[3]Serie con dati Terna'!AF171</f>
        <v>0.57593388027593306</v>
      </c>
      <c r="AG20" s="249">
        <f>'[3]Serie con dati Terna'!AG171</f>
        <v>0.64840693582313413</v>
      </c>
    </row>
    <row r="21" spans="1:39" ht="15.6" x14ac:dyDescent="0.3">
      <c r="A21" s="247" t="s">
        <v>82</v>
      </c>
      <c r="B21" s="248">
        <f>'[3]Serie con dati Terna'!B172</f>
        <v>0</v>
      </c>
      <c r="C21" s="248">
        <f>'[3]Serie con dati Terna'!C172</f>
        <v>0</v>
      </c>
      <c r="D21" s="248">
        <f>'[3]Serie con dati Terna'!D172</f>
        <v>0</v>
      </c>
      <c r="E21" s="248">
        <f>'[3]Serie con dati Terna'!E172</f>
        <v>0</v>
      </c>
      <c r="F21" s="248">
        <f>'[3]Serie con dati Terna'!F172</f>
        <v>0</v>
      </c>
      <c r="G21" s="248">
        <f>'[3]Serie con dati Terna'!G172</f>
        <v>0</v>
      </c>
      <c r="H21" s="248">
        <f>'[3]Serie con dati Terna'!H172</f>
        <v>0</v>
      </c>
      <c r="I21" s="248">
        <f>'[3]Serie con dati Terna'!I172</f>
        <v>0</v>
      </c>
      <c r="J21" s="248">
        <f>'[3]Serie con dati Terna'!J172</f>
        <v>0</v>
      </c>
      <c r="K21" s="248">
        <f>'[3]Serie con dati Terna'!K172</f>
        <v>0</v>
      </c>
      <c r="L21" s="248">
        <f>'[3]Serie con dati Terna'!L172</f>
        <v>0</v>
      </c>
      <c r="M21" s="248">
        <f>'[3]Serie con dati Terna'!M172</f>
        <v>0</v>
      </c>
      <c r="N21" s="248">
        <f>'[3]Serie con dati Terna'!N172</f>
        <v>0</v>
      </c>
      <c r="O21" s="248">
        <f>'[3]Serie con dati Terna'!O172</f>
        <v>0</v>
      </c>
      <c r="P21" s="248">
        <f>'[3]Serie con dati Terna'!P172</f>
        <v>5.4320584550175965</v>
      </c>
      <c r="Q21" s="248">
        <f>'[3]Serie con dati Terna'!Q172</f>
        <v>4.3832302603729332</v>
      </c>
      <c r="R21" s="248">
        <f>'[3]Serie con dati Terna'!R172</f>
        <v>5.997674163144822</v>
      </c>
      <c r="S21" s="248">
        <f>'[3]Serie con dati Terna'!S172</f>
        <v>5.791096347045368</v>
      </c>
      <c r="T21" s="248">
        <f>'[3]Serie con dati Terna'!T172</f>
        <v>5.4838072577478094</v>
      </c>
      <c r="U21" s="248">
        <f>'[3]Serie con dati Terna'!U172</f>
        <v>5.7691731482104025</v>
      </c>
      <c r="V21" s="248">
        <f>'[3]Serie con dati Terna'!V172</f>
        <v>4.9844118355787366</v>
      </c>
      <c r="W21" s="248">
        <f>'[3]Serie con dati Terna'!W172</f>
        <v>4.6748044886513469</v>
      </c>
      <c r="X21" s="248">
        <f>'[3]Serie con dati Terna'!X172</f>
        <v>3.5184336697154173</v>
      </c>
      <c r="Y21" s="248">
        <f>'[3]Serie con dati Terna'!Y172</f>
        <v>3.6026661235187944</v>
      </c>
      <c r="Z21" s="248">
        <f>'[3]Serie con dati Terna'!Z172</f>
        <v>2.645299992532351</v>
      </c>
      <c r="AA21" s="248">
        <f>'[3]Serie con dati Terna'!AA172</f>
        <v>2.6022804808981395</v>
      </c>
      <c r="AB21" s="248">
        <f>'[3]Serie con dati Terna'!AB172</f>
        <v>2.5306573333254949</v>
      </c>
      <c r="AC21" s="248">
        <f>'[3]Serie con dati Terna'!AC172</f>
        <v>2.4192608732656575</v>
      </c>
      <c r="AD21" s="248">
        <f>'[3]Serie con dati Terna'!AD172</f>
        <v>2.3834264901943216</v>
      </c>
      <c r="AE21" s="248">
        <f>'[3]Serie con dati Terna'!AE172</f>
        <v>2.0801955224567097</v>
      </c>
      <c r="AF21" s="248">
        <f>'[3]Serie con dati Terna'!AF172</f>
        <v>2.3730261975535756</v>
      </c>
      <c r="AG21" s="249">
        <f>'[3]Serie con dati Terna'!AG172</f>
        <v>1.7359805533140977</v>
      </c>
    </row>
    <row r="22" spans="1:39" ht="15.6" x14ac:dyDescent="0.3">
      <c r="A22" s="247" t="s">
        <v>64</v>
      </c>
      <c r="B22" s="248">
        <f>'[3]Serie con dati Terna'!B173</f>
        <v>0</v>
      </c>
      <c r="C22" s="248">
        <f>'[3]Serie con dati Terna'!C173</f>
        <v>0</v>
      </c>
      <c r="D22" s="248">
        <f>'[3]Serie con dati Terna'!D173</f>
        <v>0</v>
      </c>
      <c r="E22" s="248">
        <f>'[3]Serie con dati Terna'!E173</f>
        <v>0</v>
      </c>
      <c r="F22" s="248">
        <f>'[3]Serie con dati Terna'!F173</f>
        <v>0</v>
      </c>
      <c r="G22" s="248">
        <f>'[3]Serie con dati Terna'!G173</f>
        <v>0</v>
      </c>
      <c r="H22" s="248">
        <f>'[3]Serie con dati Terna'!H173</f>
        <v>0</v>
      </c>
      <c r="I22" s="248">
        <f>'[3]Serie con dati Terna'!I173</f>
        <v>0</v>
      </c>
      <c r="J22" s="248">
        <f>'[3]Serie con dati Terna'!J173</f>
        <v>0</v>
      </c>
      <c r="K22" s="248">
        <f>'[3]Serie con dati Terna'!K173</f>
        <v>0</v>
      </c>
      <c r="L22" s="248">
        <f>'[3]Serie con dati Terna'!L173</f>
        <v>0</v>
      </c>
      <c r="M22" s="248">
        <f>'[3]Serie con dati Terna'!M173</f>
        <v>0</v>
      </c>
      <c r="N22" s="248">
        <f>'[3]Serie con dati Terna'!N173</f>
        <v>0</v>
      </c>
      <c r="O22" s="248">
        <f>'[3]Serie con dati Terna'!O173</f>
        <v>0</v>
      </c>
      <c r="P22" s="248">
        <f>'[3]Serie con dati Terna'!P173</f>
        <v>0.84052789859999999</v>
      </c>
      <c r="Q22" s="248">
        <f>'[3]Serie con dati Terna'!Q173</f>
        <v>0.63598689453999979</v>
      </c>
      <c r="R22" s="248">
        <f>'[3]Serie con dati Terna'!R173</f>
        <v>0.83103095124000026</v>
      </c>
      <c r="S22" s="248">
        <f>'[3]Serie con dati Terna'!S173</f>
        <v>0.66630959263999978</v>
      </c>
      <c r="T22" s="248">
        <f>'[3]Serie con dati Terna'!T173</f>
        <v>0.33418775277059787</v>
      </c>
      <c r="U22" s="248">
        <f>'[3]Serie con dati Terna'!U173</f>
        <v>0.25951278858523219</v>
      </c>
      <c r="V22" s="248">
        <f>'[3]Serie con dati Terna'!V173</f>
        <v>0.27439938693905752</v>
      </c>
      <c r="W22" s="248">
        <f>'[3]Serie con dati Terna'!W173</f>
        <v>0.37056047957999994</v>
      </c>
      <c r="X22" s="248">
        <f>'[3]Serie con dati Terna'!X173</f>
        <v>0.2912467870800004</v>
      </c>
      <c r="Y22" s="248">
        <f>'[3]Serie con dati Terna'!Y173</f>
        <v>0.37089333018000037</v>
      </c>
      <c r="Z22" s="248">
        <f>'[3]Serie con dati Terna'!Z173</f>
        <v>0.37908878183999972</v>
      </c>
      <c r="AA22" s="248">
        <f>'[3]Serie con dati Terna'!AA173</f>
        <v>0.50589816156000067</v>
      </c>
      <c r="AB22" s="248">
        <f>'[3]Serie con dati Terna'!AB173</f>
        <v>0.55780108380000026</v>
      </c>
      <c r="AC22" s="248">
        <f>'[3]Serie con dati Terna'!AC173</f>
        <v>0.60104943889933304</v>
      </c>
      <c r="AD22" s="248">
        <f>'[3]Serie con dati Terna'!AD173</f>
        <v>0.60946526020066782</v>
      </c>
      <c r="AE22" s="248">
        <f>'[3]Serie con dati Terna'!AE173</f>
        <v>0.63328720728165377</v>
      </c>
      <c r="AF22" s="248">
        <f>'[3]Serie con dati Terna'!AF173</f>
        <v>0.64349264920123561</v>
      </c>
      <c r="AG22" s="249">
        <f>'[3]Serie con dati Terna'!AG173</f>
        <v>0.65719855740360078</v>
      </c>
    </row>
    <row r="23" spans="1:39" ht="15.6" x14ac:dyDescent="0.3">
      <c r="A23" s="251" t="s">
        <v>189</v>
      </c>
      <c r="B23" s="252">
        <f>'[3]Serie con dati Terna'!B174</f>
        <v>0</v>
      </c>
      <c r="C23" s="252">
        <f>'[3]Serie con dati Terna'!C174</f>
        <v>0</v>
      </c>
      <c r="D23" s="252">
        <f>'[3]Serie con dati Terna'!D174</f>
        <v>0</v>
      </c>
      <c r="E23" s="252">
        <f>'[3]Serie con dati Terna'!E174</f>
        <v>0</v>
      </c>
      <c r="F23" s="252">
        <f>'[3]Serie con dati Terna'!F174</f>
        <v>0</v>
      </c>
      <c r="G23" s="252">
        <f>'[3]Serie con dati Terna'!G174</f>
        <v>0</v>
      </c>
      <c r="H23" s="252">
        <f>'[3]Serie con dati Terna'!H174</f>
        <v>0</v>
      </c>
      <c r="I23" s="252">
        <f>'[3]Serie con dati Terna'!I174</f>
        <v>0</v>
      </c>
      <c r="J23" s="252">
        <f>'[3]Serie con dati Terna'!J174</f>
        <v>0</v>
      </c>
      <c r="K23" s="252">
        <f>'[3]Serie con dati Terna'!K174</f>
        <v>0</v>
      </c>
      <c r="L23" s="252">
        <f>'[3]Serie con dati Terna'!L174</f>
        <v>0</v>
      </c>
      <c r="M23" s="252">
        <f>'[3]Serie con dati Terna'!M174</f>
        <v>0</v>
      </c>
      <c r="N23" s="252">
        <f>'[3]Serie con dati Terna'!N174</f>
        <v>0</v>
      </c>
      <c r="O23" s="252">
        <f>'[3]Serie con dati Terna'!O174</f>
        <v>0</v>
      </c>
      <c r="P23" s="252">
        <f>'[3]Serie con dati Terna'!P174</f>
        <v>20.30266801373287</v>
      </c>
      <c r="Q23" s="252">
        <f>'[3]Serie con dati Terna'!Q174</f>
        <v>13.229287392557438</v>
      </c>
      <c r="R23" s="252">
        <f>'[3]Serie con dati Terna'!R174</f>
        <v>14.897910904994092</v>
      </c>
      <c r="S23" s="252">
        <f>'[3]Serie con dati Terna'!S174</f>
        <v>14.554039340898697</v>
      </c>
      <c r="T23" s="252">
        <f>'[3]Serie con dati Terna'!T174</f>
        <v>13.886110870812701</v>
      </c>
      <c r="U23" s="252">
        <f>'[3]Serie con dati Terna'!U174</f>
        <v>13.083064335727101</v>
      </c>
      <c r="V23" s="252">
        <f>'[3]Serie con dati Terna'!V174</f>
        <v>13.911172893854598</v>
      </c>
      <c r="W23" s="252">
        <f>'[3]Serie con dati Terna'!W174</f>
        <v>13.660522782181275</v>
      </c>
      <c r="X23" s="252">
        <f>'[3]Serie con dati Terna'!X174</f>
        <v>12.823822569546039</v>
      </c>
      <c r="Y23" s="252">
        <f>'[3]Serie con dati Terna'!Y174</f>
        <v>12.894332842634611</v>
      </c>
      <c r="Z23" s="252">
        <f>'[3]Serie con dati Terna'!Z174</f>
        <v>11.634280541208668</v>
      </c>
      <c r="AA23" s="252">
        <f>'[3]Serie con dati Terna'!AA174</f>
        <v>12.974306118003852</v>
      </c>
      <c r="AB23" s="252">
        <f>'[3]Serie con dati Terna'!AB174</f>
        <v>13.443527553267373</v>
      </c>
      <c r="AC23" s="252">
        <f>'[3]Serie con dati Terna'!AC174</f>
        <v>13.148930414314819</v>
      </c>
      <c r="AD23" s="252">
        <f>'[3]Serie con dati Terna'!AD174</f>
        <v>12.490938208846572</v>
      </c>
      <c r="AE23" s="252">
        <f>'[3]Serie con dati Terna'!AE174</f>
        <v>12.786027271171861</v>
      </c>
      <c r="AF23" s="252">
        <f>'[3]Serie con dati Terna'!AF174</f>
        <v>12.509755113815942</v>
      </c>
      <c r="AG23" s="253">
        <f>'[3]Serie con dati Terna'!AG174</f>
        <v>12.698960261167883</v>
      </c>
    </row>
    <row r="24" spans="1:39" x14ac:dyDescent="0.25">
      <c r="A24" s="238" t="s">
        <v>193</v>
      </c>
      <c r="B24" s="255"/>
      <c r="C24" s="255"/>
      <c r="D24" s="255"/>
      <c r="E24" s="255"/>
      <c r="F24" s="255"/>
      <c r="G24" s="255"/>
      <c r="H24" s="255"/>
      <c r="I24" s="255"/>
      <c r="J24" s="255"/>
      <c r="K24" s="255"/>
      <c r="L24" s="255"/>
      <c r="M24" s="255"/>
      <c r="N24" s="255"/>
      <c r="O24" s="255"/>
      <c r="P24" s="255"/>
      <c r="Q24" s="255"/>
      <c r="R24" s="255"/>
      <c r="S24" s="255"/>
      <c r="T24" s="255"/>
      <c r="U24" s="255"/>
      <c r="V24" s="255"/>
      <c r="W24" s="255"/>
      <c r="X24" s="255"/>
      <c r="Y24" s="255"/>
      <c r="Z24" s="255"/>
      <c r="AA24" s="255"/>
      <c r="AB24" s="255"/>
      <c r="AC24" s="255"/>
      <c r="AD24" s="255"/>
      <c r="AE24" s="255"/>
      <c r="AF24" s="255"/>
      <c r="AG24" s="255"/>
    </row>
    <row r="25" spans="1:39" x14ac:dyDescent="0.25">
      <c r="A25" s="238" t="s">
        <v>191</v>
      </c>
      <c r="B25" s="255"/>
      <c r="C25" s="255"/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5"/>
      <c r="P25" s="255"/>
      <c r="Q25" s="255"/>
      <c r="R25" s="255"/>
      <c r="S25" s="255"/>
      <c r="T25" s="255"/>
      <c r="U25" s="255"/>
      <c r="V25" s="255"/>
      <c r="W25" s="255"/>
      <c r="X25" s="255"/>
      <c r="Y25" s="255"/>
      <c r="Z25" s="255"/>
      <c r="AA25" s="255"/>
      <c r="AB25" s="255"/>
      <c r="AC25" s="255"/>
      <c r="AD25" s="255"/>
      <c r="AE25" s="255"/>
      <c r="AF25" s="255"/>
      <c r="AG25" s="255"/>
    </row>
    <row r="26" spans="1:39" x14ac:dyDescent="0.25">
      <c r="B26" s="255"/>
      <c r="C26" s="255"/>
      <c r="D26" s="255"/>
      <c r="E26" s="255"/>
      <c r="F26" s="255"/>
      <c r="G26" s="255"/>
      <c r="H26" s="255"/>
      <c r="I26" s="255"/>
      <c r="J26" s="255"/>
      <c r="K26" s="255"/>
      <c r="L26" s="255"/>
      <c r="M26" s="255"/>
      <c r="N26" s="255"/>
      <c r="O26" s="255"/>
      <c r="P26" s="262"/>
      <c r="Q26" s="262"/>
      <c r="R26" s="262"/>
      <c r="S26" s="262"/>
      <c r="T26" s="262"/>
      <c r="U26" s="262"/>
      <c r="V26" s="262"/>
      <c r="W26" s="262"/>
      <c r="X26" s="262"/>
      <c r="Y26" s="262"/>
      <c r="Z26" s="262"/>
      <c r="AA26" s="262"/>
      <c r="AB26" s="262"/>
      <c r="AC26" s="262"/>
      <c r="AD26" s="262"/>
      <c r="AE26" s="262"/>
      <c r="AF26" s="262"/>
      <c r="AG26" s="262"/>
    </row>
    <row r="27" spans="1:39" x14ac:dyDescent="0.25">
      <c r="B27" s="255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  <c r="N27" s="255"/>
      <c r="O27" s="255"/>
    </row>
    <row r="28" spans="1:39" ht="18" x14ac:dyDescent="0.4">
      <c r="A28" s="64" t="s">
        <v>194</v>
      </c>
      <c r="M28" s="255"/>
      <c r="O28" s="262"/>
      <c r="P28" s="262"/>
      <c r="Q28" s="262"/>
      <c r="R28" s="262"/>
      <c r="S28" s="262"/>
      <c r="T28" s="262"/>
      <c r="U28" s="262"/>
      <c r="V28" s="262"/>
      <c r="W28" s="262"/>
      <c r="X28" s="262"/>
      <c r="Y28" s="262"/>
      <c r="Z28" s="262"/>
      <c r="AA28" s="262"/>
      <c r="AB28" s="262"/>
      <c r="AC28" s="262"/>
      <c r="AD28" s="262"/>
      <c r="AE28" s="262"/>
      <c r="AF28" s="262"/>
      <c r="AG28" s="262"/>
    </row>
    <row r="29" spans="1:39" ht="13.95" customHeight="1" x14ac:dyDescent="0.3">
      <c r="A29" s="478" t="s">
        <v>186</v>
      </c>
      <c r="B29" s="240">
        <v>1990</v>
      </c>
      <c r="C29" s="240">
        <v>1991</v>
      </c>
      <c r="D29" s="240">
        <v>1992</v>
      </c>
      <c r="E29" s="240">
        <v>1993</v>
      </c>
      <c r="F29" s="240">
        <v>1994</v>
      </c>
      <c r="G29" s="240">
        <v>1995</v>
      </c>
      <c r="H29" s="240">
        <v>1996</v>
      </c>
      <c r="I29" s="240">
        <v>1997</v>
      </c>
      <c r="J29" s="240">
        <v>1998</v>
      </c>
      <c r="K29" s="240">
        <v>1999</v>
      </c>
      <c r="L29" s="240">
        <v>2000</v>
      </c>
      <c r="M29" s="240">
        <v>2001</v>
      </c>
      <c r="N29" s="240">
        <v>2002</v>
      </c>
      <c r="O29" s="240">
        <v>2003</v>
      </c>
      <c r="P29" s="240">
        <v>2004</v>
      </c>
      <c r="Q29" s="240">
        <v>2005</v>
      </c>
      <c r="R29" s="240">
        <v>2006</v>
      </c>
      <c r="S29" s="240">
        <v>2007</v>
      </c>
      <c r="T29" s="240">
        <v>2008</v>
      </c>
      <c r="U29" s="240">
        <v>2009</v>
      </c>
      <c r="V29" s="240">
        <v>2010</v>
      </c>
      <c r="W29" s="240">
        <v>2011</v>
      </c>
      <c r="X29" s="240">
        <v>2012</v>
      </c>
      <c r="Y29" s="240">
        <v>2013</v>
      </c>
      <c r="Z29" s="241">
        <v>2014</v>
      </c>
      <c r="AA29" s="241">
        <v>2015</v>
      </c>
      <c r="AB29" s="241">
        <v>2016</v>
      </c>
      <c r="AC29" s="241">
        <v>2017</v>
      </c>
      <c r="AD29" s="241">
        <v>2018</v>
      </c>
      <c r="AE29" s="241">
        <v>2019</v>
      </c>
      <c r="AF29" s="241">
        <v>2020</v>
      </c>
      <c r="AG29" s="242">
        <v>2021</v>
      </c>
    </row>
    <row r="30" spans="1:39" ht="13.95" customHeight="1" x14ac:dyDescent="0.35">
      <c r="A30" s="479"/>
      <c r="B30" s="243" t="s">
        <v>187</v>
      </c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5"/>
      <c r="AA30" s="245"/>
      <c r="AB30" s="245"/>
      <c r="AC30" s="245"/>
      <c r="AD30" s="245"/>
      <c r="AE30" s="245"/>
      <c r="AF30" s="245"/>
      <c r="AG30" s="246"/>
    </row>
    <row r="31" spans="1:39" ht="15.6" x14ac:dyDescent="0.3">
      <c r="A31" s="247" t="s">
        <v>31</v>
      </c>
      <c r="B31" s="248">
        <f t="shared" ref="B31:AG36" si="1">B18+B6</f>
        <v>28.102350947760765</v>
      </c>
      <c r="C31" s="248">
        <f t="shared" si="1"/>
        <v>25.115948003604856</v>
      </c>
      <c r="D31" s="248">
        <f t="shared" si="1"/>
        <v>18.839031409633201</v>
      </c>
      <c r="E31" s="248">
        <f t="shared" si="1"/>
        <v>14.499701436399942</v>
      </c>
      <c r="F31" s="248">
        <f t="shared" si="1"/>
        <v>17.30152174158804</v>
      </c>
      <c r="G31" s="248">
        <f t="shared" si="1"/>
        <v>20.822393634109179</v>
      </c>
      <c r="H31" s="248">
        <f t="shared" si="1"/>
        <v>19.082949692268567</v>
      </c>
      <c r="I31" s="248">
        <f t="shared" si="1"/>
        <v>17.795919141412384</v>
      </c>
      <c r="J31" s="248">
        <f t="shared" si="1"/>
        <v>20.297914937391326</v>
      </c>
      <c r="K31" s="248">
        <f t="shared" si="1"/>
        <v>20.489019815571449</v>
      </c>
      <c r="L31" s="248">
        <f t="shared" si="1"/>
        <v>22.384032967862424</v>
      </c>
      <c r="M31" s="248">
        <f t="shared" si="1"/>
        <v>28.177316945463815</v>
      </c>
      <c r="N31" s="248">
        <f t="shared" si="1"/>
        <v>32.157799137451505</v>
      </c>
      <c r="O31" s="248">
        <f t="shared" si="1"/>
        <v>35.28169446024318</v>
      </c>
      <c r="P31" s="248">
        <f t="shared" si="1"/>
        <v>42.480745482660481</v>
      </c>
      <c r="Q31" s="248">
        <f t="shared" si="1"/>
        <v>40.419794764594513</v>
      </c>
      <c r="R31" s="248">
        <f t="shared" si="1"/>
        <v>40.037288867242673</v>
      </c>
      <c r="S31" s="248">
        <f t="shared" si="1"/>
        <v>40.85992547936084</v>
      </c>
      <c r="T31" s="248">
        <f t="shared" si="1"/>
        <v>40.370478464679003</v>
      </c>
      <c r="U31" s="248">
        <f t="shared" si="1"/>
        <v>36.20640901006162</v>
      </c>
      <c r="V31" s="248">
        <f t="shared" si="1"/>
        <v>35.479451647018948</v>
      </c>
      <c r="W31" s="248">
        <f t="shared" si="1"/>
        <v>39.250024721077757</v>
      </c>
      <c r="X31" s="248">
        <f t="shared" si="1"/>
        <v>42.519802017956152</v>
      </c>
      <c r="Y31" s="248">
        <f t="shared" si="1"/>
        <v>39.739328128412261</v>
      </c>
      <c r="Z31" s="248">
        <f t="shared" si="1"/>
        <v>38.265098809142522</v>
      </c>
      <c r="AA31" s="248">
        <f t="shared" si="1"/>
        <v>39.073832510679097</v>
      </c>
      <c r="AB31" s="248">
        <f t="shared" si="1"/>
        <v>32.085618205705934</v>
      </c>
      <c r="AC31" s="248">
        <f t="shared" si="1"/>
        <v>28.590347689580529</v>
      </c>
      <c r="AD31" s="248">
        <f t="shared" si="1"/>
        <v>25.386233343276569</v>
      </c>
      <c r="AE31" s="248">
        <f t="shared" si="1"/>
        <v>17.326167900842716</v>
      </c>
      <c r="AF31" s="248">
        <f t="shared" si="1"/>
        <v>12.503560905555752</v>
      </c>
      <c r="AG31" s="249">
        <f t="shared" si="1"/>
        <v>12.36092251207468</v>
      </c>
    </row>
    <row r="32" spans="1:39" ht="15.6" x14ac:dyDescent="0.3">
      <c r="A32" s="247" t="s">
        <v>188</v>
      </c>
      <c r="B32" s="248">
        <f t="shared" si="1"/>
        <v>21.242487420593115</v>
      </c>
      <c r="C32" s="248">
        <f t="shared" si="1"/>
        <v>19.600765238656457</v>
      </c>
      <c r="D32" s="248">
        <f t="shared" si="1"/>
        <v>18.924255907078216</v>
      </c>
      <c r="E32" s="248">
        <f t="shared" si="1"/>
        <v>21.248079019972074</v>
      </c>
      <c r="F32" s="248">
        <f t="shared" si="1"/>
        <v>21.206571386281201</v>
      </c>
      <c r="G32" s="248">
        <f t="shared" si="1"/>
        <v>24.630156246881619</v>
      </c>
      <c r="H32" s="248">
        <f t="shared" si="1"/>
        <v>25.885077286082339</v>
      </c>
      <c r="I32" s="248">
        <f t="shared" si="1"/>
        <v>30.706597926452027</v>
      </c>
      <c r="J32" s="248">
        <f t="shared" si="1"/>
        <v>35.899578758149254</v>
      </c>
      <c r="K32" s="248">
        <f t="shared" si="1"/>
        <v>43.633913479009514</v>
      </c>
      <c r="L32" s="248">
        <f t="shared" si="1"/>
        <v>49.269990969722116</v>
      </c>
      <c r="M32" s="248">
        <f t="shared" si="1"/>
        <v>47.989108428844268</v>
      </c>
      <c r="N32" s="248">
        <f t="shared" si="1"/>
        <v>48.874768809365108</v>
      </c>
      <c r="O32" s="248">
        <f t="shared" si="1"/>
        <v>50.174591982184843</v>
      </c>
      <c r="P32" s="248">
        <f t="shared" si="1"/>
        <v>66.383064100948317</v>
      </c>
      <c r="Q32" s="248">
        <f t="shared" si="1"/>
        <v>67.365065576750354</v>
      </c>
      <c r="R32" s="248">
        <f t="shared" si="1"/>
        <v>69.196201757617914</v>
      </c>
      <c r="S32" s="248">
        <f t="shared" si="1"/>
        <v>74.637932433525535</v>
      </c>
      <c r="T32" s="248">
        <f t="shared" si="1"/>
        <v>75.419276849000269</v>
      </c>
      <c r="U32" s="248">
        <f t="shared" si="1"/>
        <v>64.562766491999952</v>
      </c>
      <c r="V32" s="248">
        <f t="shared" si="1"/>
        <v>68.071716447809663</v>
      </c>
      <c r="W32" s="248">
        <f t="shared" si="1"/>
        <v>63.798691632425744</v>
      </c>
      <c r="X32" s="248">
        <f t="shared" si="1"/>
        <v>58.184656407416426</v>
      </c>
      <c r="Y32" s="248">
        <f t="shared" si="1"/>
        <v>48.898450810188855</v>
      </c>
      <c r="Z32" s="248">
        <f t="shared" si="1"/>
        <v>43.215735100508127</v>
      </c>
      <c r="AA32" s="248">
        <f t="shared" si="1"/>
        <v>49.49212543281682</v>
      </c>
      <c r="AB32" s="248">
        <f t="shared" si="1"/>
        <v>55.747909781312785</v>
      </c>
      <c r="AC32" s="248">
        <f t="shared" si="1"/>
        <v>61.111998535460238</v>
      </c>
      <c r="AD32" s="248">
        <f t="shared" si="1"/>
        <v>56.36137951167693</v>
      </c>
      <c r="AE32" s="248">
        <f t="shared" si="1"/>
        <v>61.322323123846566</v>
      </c>
      <c r="AF32" s="248">
        <f t="shared" si="1"/>
        <v>58.512001030096542</v>
      </c>
      <c r="AG32" s="249">
        <f t="shared" si="1"/>
        <v>61.699922569958744</v>
      </c>
      <c r="AH32" s="250"/>
      <c r="AI32" s="250"/>
      <c r="AJ32" s="250"/>
      <c r="AK32" s="250"/>
      <c r="AL32" s="250"/>
      <c r="AM32" s="250"/>
    </row>
    <row r="33" spans="1:39" ht="15.6" x14ac:dyDescent="0.3">
      <c r="A33" s="247" t="s">
        <v>36</v>
      </c>
      <c r="B33" s="248">
        <f t="shared" si="1"/>
        <v>6.7478123889999999</v>
      </c>
      <c r="C33" s="248">
        <f t="shared" si="1"/>
        <v>6.5197966649999994</v>
      </c>
      <c r="D33" s="248">
        <f t="shared" si="1"/>
        <v>6.213643832999999</v>
      </c>
      <c r="E33" s="248">
        <f t="shared" si="1"/>
        <v>5.9076571639999997</v>
      </c>
      <c r="F33" s="248">
        <f t="shared" si="1"/>
        <v>5.4052594300000001</v>
      </c>
      <c r="G33" s="248">
        <f t="shared" si="1"/>
        <v>6.3949679359999996</v>
      </c>
      <c r="H33" s="248">
        <f t="shared" si="1"/>
        <v>6.0890504390000002</v>
      </c>
      <c r="I33" s="248">
        <f t="shared" si="1"/>
        <v>7.1264215849999992</v>
      </c>
      <c r="J33" s="248">
        <f t="shared" si="1"/>
        <v>8.3011012400000013</v>
      </c>
      <c r="K33" s="248">
        <f t="shared" si="1"/>
        <v>7.1078100869999998</v>
      </c>
      <c r="L33" s="248">
        <f t="shared" si="1"/>
        <v>6.370664798</v>
      </c>
      <c r="M33" s="248">
        <f t="shared" si="1"/>
        <v>6.9489296380000001</v>
      </c>
      <c r="N33" s="248">
        <f t="shared" si="1"/>
        <v>6.9838866389999996</v>
      </c>
      <c r="O33" s="248">
        <f t="shared" si="1"/>
        <v>6.7547838880000004</v>
      </c>
      <c r="P33" s="248">
        <f t="shared" si="1"/>
        <v>10.025083315</v>
      </c>
      <c r="Q33" s="248">
        <f t="shared" si="1"/>
        <v>11.402131146914854</v>
      </c>
      <c r="R33" s="248">
        <f t="shared" si="1"/>
        <v>11.80570728866727</v>
      </c>
      <c r="S33" s="248">
        <f t="shared" si="1"/>
        <v>10.203833975672506</v>
      </c>
      <c r="T33" s="248">
        <f t="shared" si="1"/>
        <v>9.4792506682330409</v>
      </c>
      <c r="U33" s="248">
        <f t="shared" si="1"/>
        <v>6.050553792885176</v>
      </c>
      <c r="V33" s="248">
        <f t="shared" si="1"/>
        <v>7.9928218399884834</v>
      </c>
      <c r="W33" s="248">
        <f t="shared" si="1"/>
        <v>9.0218079640158759</v>
      </c>
      <c r="X33" s="248">
        <f t="shared" si="1"/>
        <v>8.17327583048775</v>
      </c>
      <c r="Y33" s="248">
        <f t="shared" si="1"/>
        <v>5.9007110089602435</v>
      </c>
      <c r="Z33" s="248">
        <f t="shared" si="1"/>
        <v>5.971418832176342</v>
      </c>
      <c r="AA33" s="248">
        <f t="shared" si="1"/>
        <v>4.4684446317919413</v>
      </c>
      <c r="AB33" s="248">
        <f t="shared" si="1"/>
        <v>5.707978497800192</v>
      </c>
      <c r="AC33" s="248">
        <f t="shared" si="1"/>
        <v>4.5448225070009647</v>
      </c>
      <c r="AD33" s="248">
        <f t="shared" si="1"/>
        <v>4.5078563848125439</v>
      </c>
      <c r="AE33" s="248">
        <f t="shared" si="1"/>
        <v>4.3096460440486588</v>
      </c>
      <c r="AF33" s="248">
        <f t="shared" si="1"/>
        <v>2.8755126740036538</v>
      </c>
      <c r="AG33" s="249">
        <f t="shared" si="1"/>
        <v>3.2373548869498747</v>
      </c>
      <c r="AH33" s="263"/>
    </row>
    <row r="34" spans="1:39" ht="15.6" x14ac:dyDescent="0.3">
      <c r="A34" s="247" t="s">
        <v>82</v>
      </c>
      <c r="B34" s="248">
        <f t="shared" si="1"/>
        <v>70.207110557055969</v>
      </c>
      <c r="C34" s="248">
        <f t="shared" si="1"/>
        <v>71.205396479504856</v>
      </c>
      <c r="D34" s="248">
        <f t="shared" si="1"/>
        <v>78.526542747858471</v>
      </c>
      <c r="E34" s="248">
        <f t="shared" si="1"/>
        <v>76.881032488666193</v>
      </c>
      <c r="F34" s="248">
        <f t="shared" si="1"/>
        <v>78.348982918577988</v>
      </c>
      <c r="G34" s="248">
        <f t="shared" si="1"/>
        <v>81.414688695924241</v>
      </c>
      <c r="H34" s="248">
        <f t="shared" si="1"/>
        <v>79.111571776786789</v>
      </c>
      <c r="I34" s="248">
        <f t="shared" si="1"/>
        <v>76.6719702934964</v>
      </c>
      <c r="J34" s="248">
        <f t="shared" si="1"/>
        <v>72.437092441426458</v>
      </c>
      <c r="K34" s="248">
        <f t="shared" si="1"/>
        <v>62.342090628316662</v>
      </c>
      <c r="L34" s="248">
        <f t="shared" si="1"/>
        <v>61.229907145854121</v>
      </c>
      <c r="M34" s="248">
        <f t="shared" si="1"/>
        <v>54.218004125677631</v>
      </c>
      <c r="N34" s="248">
        <f t="shared" si="1"/>
        <v>59.719275043233225</v>
      </c>
      <c r="O34" s="248">
        <f t="shared" si="1"/>
        <v>52.261533677588602</v>
      </c>
      <c r="P34" s="248">
        <f t="shared" si="1"/>
        <v>45.545151197900466</v>
      </c>
      <c r="Q34" s="248">
        <f t="shared" si="1"/>
        <v>36.1975609876174</v>
      </c>
      <c r="R34" s="248">
        <f t="shared" si="1"/>
        <v>38.332174337822401</v>
      </c>
      <c r="S34" s="248">
        <f t="shared" si="1"/>
        <v>31.015047281345904</v>
      </c>
      <c r="T34" s="248">
        <f t="shared" si="1"/>
        <v>27.42624792899997</v>
      </c>
      <c r="U34" s="248">
        <f t="shared" si="1"/>
        <v>23.065393054170926</v>
      </c>
      <c r="V34" s="248">
        <f t="shared" si="1"/>
        <v>20.006051401577185</v>
      </c>
      <c r="W34" s="248">
        <f t="shared" si="1"/>
        <v>17.02906559973421</v>
      </c>
      <c r="X34" s="248">
        <f t="shared" si="1"/>
        <v>15.566163694121464</v>
      </c>
      <c r="Y34" s="248">
        <f t="shared" si="1"/>
        <v>12.362367309537984</v>
      </c>
      <c r="Z34" s="248">
        <f t="shared" si="1"/>
        <v>10.921592335509313</v>
      </c>
      <c r="AA34" s="248">
        <f t="shared" si="1"/>
        <v>10.129533126321096</v>
      </c>
      <c r="AB34" s="248">
        <f t="shared" si="1"/>
        <v>9.1827223850251833</v>
      </c>
      <c r="AC34" s="248">
        <f t="shared" si="1"/>
        <v>8.7346143556862827</v>
      </c>
      <c r="AD34" s="248">
        <f t="shared" si="1"/>
        <v>8.3880362484585422</v>
      </c>
      <c r="AE34" s="248">
        <f t="shared" si="1"/>
        <v>7.5266474503734067</v>
      </c>
      <c r="AF34" s="248">
        <f t="shared" si="1"/>
        <v>7.5691867155210319</v>
      </c>
      <c r="AG34" s="249">
        <f t="shared" si="1"/>
        <v>5.537216974719577</v>
      </c>
      <c r="AJ34" s="250"/>
      <c r="AK34" s="250"/>
      <c r="AL34" s="250"/>
      <c r="AM34" s="250"/>
    </row>
    <row r="35" spans="1:39" ht="15.6" x14ac:dyDescent="0.3">
      <c r="A35" s="247" t="s">
        <v>64</v>
      </c>
      <c r="B35" s="248">
        <f t="shared" si="1"/>
        <v>0.12685115</v>
      </c>
      <c r="C35" s="248">
        <f t="shared" si="1"/>
        <v>0.12727205000000003</v>
      </c>
      <c r="D35" s="248">
        <f t="shared" si="1"/>
        <v>8.8536000000000004E-2</v>
      </c>
      <c r="E35" s="248">
        <f t="shared" si="1"/>
        <v>9.6029099999999992E-2</v>
      </c>
      <c r="F35" s="248">
        <f t="shared" si="1"/>
        <v>0.12993135</v>
      </c>
      <c r="G35" s="248">
        <f t="shared" si="1"/>
        <v>0.21006785</v>
      </c>
      <c r="H35" s="248">
        <f t="shared" si="1"/>
        <v>0.25983645</v>
      </c>
      <c r="I35" s="248">
        <f t="shared" si="1"/>
        <v>0.29728489999999996</v>
      </c>
      <c r="J35" s="248">
        <f t="shared" si="1"/>
        <v>0.46065305000000001</v>
      </c>
      <c r="K35" s="248">
        <f t="shared" si="1"/>
        <v>0.85506629999999995</v>
      </c>
      <c r="L35" s="248">
        <f t="shared" si="1"/>
        <v>0.50556240000000008</v>
      </c>
      <c r="M35" s="248">
        <f t="shared" si="1"/>
        <v>0.68836849999999994</v>
      </c>
      <c r="N35" s="248">
        <f t="shared" si="1"/>
        <v>0.67539075000000004</v>
      </c>
      <c r="O35" s="248">
        <f t="shared" si="1"/>
        <v>1.7366639000000001</v>
      </c>
      <c r="P35" s="248">
        <f t="shared" si="1"/>
        <v>2.4971839500000002</v>
      </c>
      <c r="Q35" s="248">
        <f t="shared" si="1"/>
        <v>2.4629157058</v>
      </c>
      <c r="R35" s="248">
        <f t="shared" si="1"/>
        <v>2.8382146909200006</v>
      </c>
      <c r="S35" s="248">
        <f t="shared" si="1"/>
        <v>3.0683648847800002</v>
      </c>
      <c r="T35" s="248">
        <f t="shared" si="1"/>
        <v>2.7789793676503445</v>
      </c>
      <c r="U35" s="248">
        <f t="shared" si="1"/>
        <v>2.9684064584089365</v>
      </c>
      <c r="V35" s="248">
        <f t="shared" si="1"/>
        <v>3.2381487692129607</v>
      </c>
      <c r="W35" s="248">
        <f t="shared" si="1"/>
        <v>3.5085802141859652</v>
      </c>
      <c r="X35" s="248">
        <f t="shared" si="1"/>
        <v>3.3818630906668856</v>
      </c>
      <c r="Y35" s="248">
        <f t="shared" si="1"/>
        <v>3.3731504326726403</v>
      </c>
      <c r="Z35" s="248">
        <f t="shared" si="1"/>
        <v>3.480051713480822</v>
      </c>
      <c r="AA35" s="248">
        <f t="shared" si="1"/>
        <v>3.477868222648461</v>
      </c>
      <c r="AB35" s="248">
        <f t="shared" si="1"/>
        <v>3.5855664347668199</v>
      </c>
      <c r="AC35" s="248">
        <f t="shared" si="1"/>
        <v>3.4928005130598443</v>
      </c>
      <c r="AD35" s="248">
        <f t="shared" si="1"/>
        <v>3.451057227428679</v>
      </c>
      <c r="AE35" s="248">
        <f t="shared" si="1"/>
        <v>3.5186144372011063</v>
      </c>
      <c r="AF35" s="248">
        <f t="shared" si="1"/>
        <v>3.435180196032956</v>
      </c>
      <c r="AG35" s="249">
        <f t="shared" si="1"/>
        <v>3.508346943910885</v>
      </c>
    </row>
    <row r="36" spans="1:39" ht="15.6" x14ac:dyDescent="0.3">
      <c r="A36" s="251" t="s">
        <v>189</v>
      </c>
      <c r="B36" s="252">
        <f t="shared" si="1"/>
        <v>126.42661246440984</v>
      </c>
      <c r="C36" s="252">
        <f t="shared" si="1"/>
        <v>122.56917843676617</v>
      </c>
      <c r="D36" s="252">
        <f t="shared" si="1"/>
        <v>122.59200989756988</v>
      </c>
      <c r="E36" s="252">
        <f t="shared" si="1"/>
        <v>118.6324992090382</v>
      </c>
      <c r="F36" s="252">
        <f t="shared" si="1"/>
        <v>122.39226682644724</v>
      </c>
      <c r="G36" s="252">
        <f t="shared" si="1"/>
        <v>133.47227436291504</v>
      </c>
      <c r="H36" s="252">
        <f t="shared" si="1"/>
        <v>130.42848564413768</v>
      </c>
      <c r="I36" s="252">
        <f t="shared" si="1"/>
        <v>132.5981938463608</v>
      </c>
      <c r="J36" s="252">
        <f t="shared" si="1"/>
        <v>137.39634042696704</v>
      </c>
      <c r="K36" s="252">
        <f t="shared" si="1"/>
        <v>134.42790030989764</v>
      </c>
      <c r="L36" s="252">
        <f t="shared" si="1"/>
        <v>139.76015828143866</v>
      </c>
      <c r="M36" s="252">
        <f t="shared" si="1"/>
        <v>138.02172763798572</v>
      </c>
      <c r="N36" s="252">
        <f t="shared" si="1"/>
        <v>148.41112037904983</v>
      </c>
      <c r="O36" s="252">
        <f t="shared" si="1"/>
        <v>146.20926790801661</v>
      </c>
      <c r="P36" s="252">
        <f t="shared" si="1"/>
        <v>166.93122804650926</v>
      </c>
      <c r="Q36" s="252">
        <f t="shared" si="1"/>
        <v>157.8474681816771</v>
      </c>
      <c r="R36" s="252">
        <f t="shared" si="1"/>
        <v>162.20958694227028</v>
      </c>
      <c r="S36" s="252">
        <f t="shared" si="1"/>
        <v>159.78510405468481</v>
      </c>
      <c r="T36" s="252">
        <f t="shared" si="1"/>
        <v>155.47423327856265</v>
      </c>
      <c r="U36" s="252">
        <f t="shared" si="1"/>
        <v>132.85352880752663</v>
      </c>
      <c r="V36" s="252">
        <f t="shared" si="1"/>
        <v>134.78819010560724</v>
      </c>
      <c r="W36" s="252">
        <f t="shared" si="1"/>
        <v>132.60817013143955</v>
      </c>
      <c r="X36" s="252">
        <f t="shared" si="1"/>
        <v>127.82576104064867</v>
      </c>
      <c r="Y36" s="252">
        <f t="shared" si="1"/>
        <v>110.27400768977199</v>
      </c>
      <c r="Z36" s="252">
        <f t="shared" si="1"/>
        <v>101.85389679081712</v>
      </c>
      <c r="AA36" s="252">
        <f t="shared" si="1"/>
        <v>106.64180392425742</v>
      </c>
      <c r="AB36" s="252">
        <f t="shared" si="1"/>
        <v>106.30979530461093</v>
      </c>
      <c r="AC36" s="252">
        <f t="shared" si="1"/>
        <v>106.47458360078787</v>
      </c>
      <c r="AD36" s="252">
        <f t="shared" si="1"/>
        <v>98.094562715653268</v>
      </c>
      <c r="AE36" s="252">
        <f t="shared" si="1"/>
        <v>94.003398956312452</v>
      </c>
      <c r="AF36" s="252">
        <f t="shared" si="1"/>
        <v>84.895441521209946</v>
      </c>
      <c r="AG36" s="253">
        <f t="shared" si="1"/>
        <v>86.343763887613761</v>
      </c>
    </row>
    <row r="37" spans="1:39" x14ac:dyDescent="0.25">
      <c r="A37" s="238" t="s">
        <v>191</v>
      </c>
    </row>
    <row r="38" spans="1:39" x14ac:dyDescent="0.25">
      <c r="Q38" s="263"/>
      <c r="R38" s="263"/>
      <c r="S38" s="263"/>
      <c r="T38" s="263"/>
      <c r="U38" s="263"/>
      <c r="V38" s="263"/>
      <c r="W38" s="263"/>
      <c r="X38" s="263"/>
      <c r="Y38" s="263"/>
      <c r="Z38" s="263"/>
      <c r="AA38" s="263"/>
      <c r="AB38" s="263"/>
      <c r="AC38" s="263"/>
      <c r="AD38" s="263"/>
      <c r="AE38" s="263"/>
      <c r="AF38" s="263"/>
    </row>
    <row r="40" spans="1:39" ht="18" x14ac:dyDescent="0.4">
      <c r="A40" s="64" t="s">
        <v>195</v>
      </c>
      <c r="B40" s="263"/>
      <c r="C40" s="263"/>
      <c r="D40" s="263"/>
      <c r="E40" s="263"/>
      <c r="F40" s="263"/>
      <c r="G40" s="263"/>
      <c r="H40" s="263"/>
      <c r="I40" s="263"/>
      <c r="J40" s="263"/>
      <c r="K40" s="263"/>
      <c r="L40" s="263"/>
      <c r="M40" s="263"/>
      <c r="N40" s="263"/>
      <c r="O40" s="263"/>
      <c r="P40" s="263"/>
      <c r="Q40" s="263"/>
      <c r="R40" s="263"/>
      <c r="S40" s="263"/>
      <c r="T40" s="263"/>
      <c r="U40" s="263"/>
      <c r="V40" s="263"/>
      <c r="W40" s="263"/>
      <c r="X40" s="263"/>
      <c r="Y40" s="263"/>
      <c r="Z40" s="263"/>
      <c r="AA40" s="263"/>
      <c r="AB40" s="264"/>
      <c r="AC40" s="264"/>
      <c r="AD40" s="264"/>
      <c r="AE40" s="264"/>
      <c r="AF40" s="264"/>
      <c r="AG40" s="264"/>
      <c r="AH40" s="264"/>
      <c r="AI40" s="264"/>
      <c r="AJ40" s="264"/>
      <c r="AK40" s="264"/>
      <c r="AL40" s="264"/>
    </row>
    <row r="41" spans="1:39" ht="14.4" x14ac:dyDescent="0.3">
      <c r="A41" s="480"/>
      <c r="B41" s="265">
        <v>1990</v>
      </c>
      <c r="C41" s="265">
        <v>1991</v>
      </c>
      <c r="D41" s="265">
        <v>1992</v>
      </c>
      <c r="E41" s="265">
        <v>1993</v>
      </c>
      <c r="F41" s="265">
        <v>1994</v>
      </c>
      <c r="G41" s="265">
        <v>1995</v>
      </c>
      <c r="H41" s="265">
        <v>1996</v>
      </c>
      <c r="I41" s="265">
        <v>1997</v>
      </c>
      <c r="J41" s="265">
        <v>1998</v>
      </c>
      <c r="K41" s="265">
        <v>1999</v>
      </c>
      <c r="L41" s="265">
        <v>2000</v>
      </c>
      <c r="M41" s="265">
        <v>2001</v>
      </c>
      <c r="N41" s="265">
        <v>2002</v>
      </c>
      <c r="O41" s="265">
        <v>2003</v>
      </c>
      <c r="P41" s="265">
        <v>2004</v>
      </c>
      <c r="Q41" s="265">
        <v>2005</v>
      </c>
      <c r="R41" s="265">
        <v>2006</v>
      </c>
      <c r="S41" s="265">
        <v>2007</v>
      </c>
      <c r="T41" s="265">
        <v>2008</v>
      </c>
      <c r="U41" s="265">
        <v>2009</v>
      </c>
      <c r="V41" s="265">
        <v>2010</v>
      </c>
      <c r="W41" s="265">
        <v>2011</v>
      </c>
      <c r="X41" s="265">
        <v>2012</v>
      </c>
      <c r="Y41" s="265">
        <v>2013</v>
      </c>
      <c r="Z41" s="266">
        <v>2014</v>
      </c>
      <c r="AA41" s="266">
        <v>2015</v>
      </c>
      <c r="AB41" s="266">
        <v>2016</v>
      </c>
      <c r="AC41" s="266">
        <v>2017</v>
      </c>
      <c r="AD41" s="266">
        <v>2018</v>
      </c>
      <c r="AE41" s="266">
        <v>2019</v>
      </c>
      <c r="AF41" s="266">
        <v>2020</v>
      </c>
      <c r="AG41" s="267">
        <v>2021</v>
      </c>
      <c r="AH41" s="264"/>
      <c r="AI41" s="264"/>
      <c r="AJ41" s="264"/>
      <c r="AK41" s="264"/>
      <c r="AL41" s="264"/>
    </row>
    <row r="42" spans="1:39" ht="16.2" x14ac:dyDescent="0.35">
      <c r="A42" s="481"/>
      <c r="B42" s="243" t="s">
        <v>187</v>
      </c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4"/>
      <c r="N42" s="244"/>
      <c r="O42" s="244"/>
      <c r="P42" s="244"/>
      <c r="Q42" s="244"/>
      <c r="R42" s="244"/>
      <c r="S42" s="244"/>
      <c r="T42" s="244"/>
      <c r="U42" s="244"/>
      <c r="V42" s="244"/>
      <c r="W42" s="244"/>
      <c r="X42" s="244"/>
      <c r="Y42" s="244"/>
      <c r="Z42" s="245"/>
      <c r="AA42" s="245"/>
      <c r="AB42" s="245"/>
      <c r="AC42" s="245"/>
      <c r="AD42" s="245"/>
      <c r="AE42" s="245"/>
      <c r="AF42" s="245"/>
      <c r="AG42" s="246"/>
      <c r="AH42" s="264"/>
      <c r="AI42" s="264"/>
      <c r="AJ42" s="264"/>
      <c r="AK42" s="264"/>
      <c r="AL42" s="264"/>
    </row>
    <row r="43" spans="1:39" x14ac:dyDescent="0.25">
      <c r="A43" s="268" t="str">
        <f>'[1]D03_020 (pet sensu Eurostat)'!A129</f>
        <v>Emissioni di CO2</v>
      </c>
      <c r="B43" s="269">
        <f>'[1]D03_020 (pet sensu Eurostat)'!B129</f>
        <v>126.42661246440984</v>
      </c>
      <c r="C43" s="269">
        <f>'[1]D03_020 (pet sensu Eurostat)'!C129</f>
        <v>122.56917843676617</v>
      </c>
      <c r="D43" s="269">
        <f>'[1]D03_020 (pet sensu Eurostat)'!D129</f>
        <v>122.59200989756988</v>
      </c>
      <c r="E43" s="269">
        <f>'[1]D03_020 (pet sensu Eurostat)'!E129</f>
        <v>118.6324992090382</v>
      </c>
      <c r="F43" s="269">
        <f>'[1]D03_020 (pet sensu Eurostat)'!F129</f>
        <v>122.39226682644724</v>
      </c>
      <c r="G43" s="269">
        <f>'[1]D03_020 (pet sensu Eurostat)'!G129</f>
        <v>133.47227436291504</v>
      </c>
      <c r="H43" s="269">
        <f>'[1]D03_020 (pet sensu Eurostat)'!H129</f>
        <v>130.42848564413768</v>
      </c>
      <c r="I43" s="269">
        <f>'[1]D03_020 (pet sensu Eurostat)'!I129</f>
        <v>132.5981938463608</v>
      </c>
      <c r="J43" s="269">
        <f>'[1]D03_020 (pet sensu Eurostat)'!J129</f>
        <v>137.39634042696704</v>
      </c>
      <c r="K43" s="269">
        <f>'[1]D03_020 (pet sensu Eurostat)'!K129</f>
        <v>134.42790030989764</v>
      </c>
      <c r="L43" s="269">
        <f>'[1]D03_020 (pet sensu Eurostat)'!L129</f>
        <v>139.76015828143866</v>
      </c>
      <c r="M43" s="269">
        <f>'[1]D03_020 (pet sensu Eurostat)'!M129</f>
        <v>138.02172763798572</v>
      </c>
      <c r="N43" s="269">
        <f>'[1]D03_020 (pet sensu Eurostat)'!N129</f>
        <v>148.41112037904983</v>
      </c>
      <c r="O43" s="269">
        <f>'[1]D03_020 (pet sensu Eurostat)'!O129</f>
        <v>146.20926790801661</v>
      </c>
      <c r="P43" s="269">
        <f>'[1]D03_020 (pet sensu Eurostat)'!P129</f>
        <v>146.62856003277639</v>
      </c>
      <c r="Q43" s="269">
        <f>'[1]D03_020 (pet sensu Eurostat)'!Q129</f>
        <v>144.61818078911966</v>
      </c>
      <c r="R43" s="269">
        <f>'[1]D03_020 (pet sensu Eurostat)'!R129</f>
        <v>147.31167603727619</v>
      </c>
      <c r="S43" s="269">
        <f>'[1]D03_020 (pet sensu Eurostat)'!S129</f>
        <v>145.23106471378611</v>
      </c>
      <c r="T43" s="269">
        <f>'[1]D03_020 (pet sensu Eurostat)'!T129</f>
        <v>141.58812240774995</v>
      </c>
      <c r="U43" s="269">
        <f>'[1]D03_020 (pet sensu Eurostat)'!U129</f>
        <v>119.77046447179953</v>
      </c>
      <c r="V43" s="269">
        <f>'[1]D03_020 (pet sensu Eurostat)'!V129</f>
        <v>120.87701721175264</v>
      </c>
      <c r="W43" s="269">
        <f>'[1]D03_020 (pet sensu Eurostat)'!W129</f>
        <v>118.94764734925828</v>
      </c>
      <c r="X43" s="269">
        <f>'[1]D03_020 (pet sensu Eurostat)'!X129</f>
        <v>115.00193847110263</v>
      </c>
      <c r="Y43" s="269">
        <f>'[1]D03_020 (pet sensu Eurostat)'!Y129</f>
        <v>97.37967484713738</v>
      </c>
      <c r="Z43" s="269">
        <f>'[1]D03_020 (pet sensu Eurostat)'!Z129</f>
        <v>90.21961624960845</v>
      </c>
      <c r="AA43" s="269">
        <f>'[1]D03_020 (pet sensu Eurostat)'!AA129</f>
        <v>93.667497806253564</v>
      </c>
      <c r="AB43" s="269">
        <f>'[1]D03_020 (pet sensu Eurostat)'!AB129</f>
        <v>92.866267751343557</v>
      </c>
      <c r="AC43" s="269">
        <f>'[1]D03_020 (pet sensu Eurostat)'!AC129</f>
        <v>93.325653186473048</v>
      </c>
      <c r="AD43" s="269">
        <f>'[1]D03_020 (pet sensu Eurostat)'!AD129</f>
        <v>85.603624506806696</v>
      </c>
      <c r="AE43" s="269">
        <f>'[1]D03_020 (pet sensu Eurostat)'!AE129</f>
        <v>81.217371685140591</v>
      </c>
      <c r="AF43" s="269">
        <f>'[1]D03_020 (pet sensu Eurostat)'!AF129</f>
        <v>72.385686407394005</v>
      </c>
      <c r="AG43" s="270">
        <f>'[1]D03_020 (pet sensu Eurostat)'!AG129</f>
        <v>73.644803626445878</v>
      </c>
      <c r="AH43" s="264"/>
      <c r="AI43" s="264"/>
      <c r="AJ43" s="264"/>
      <c r="AK43" s="264"/>
      <c r="AL43" s="264"/>
    </row>
    <row r="44" spans="1:39" x14ac:dyDescent="0.25">
      <c r="A44" s="268" t="str">
        <f>'[1]D03_020 (pet sensu Eurostat)'!A132</f>
        <v>Emissioni evitate</v>
      </c>
      <c r="B44" s="248">
        <f>'[1]D03_020 (pet sensu Eurostat)'!B132</f>
        <v>24.75845480079812</v>
      </c>
      <c r="C44" s="248">
        <f>'[1]D03_020 (pet sensu Eurostat)'!C132</f>
        <v>32.273838347599792</v>
      </c>
      <c r="D44" s="248">
        <f>'[1]D03_020 (pet sensu Eurostat)'!D132</f>
        <v>31.768278226954596</v>
      </c>
      <c r="E44" s="248">
        <f>'[1]D03_020 (pet sensu Eurostat)'!E132</f>
        <v>30.792646280247702</v>
      </c>
      <c r="F44" s="248">
        <f>'[1]D03_020 (pet sensu Eurostat)'!F132</f>
        <v>32.802581248705998</v>
      </c>
      <c r="G44" s="248">
        <f>'[1]D03_020 (pet sensu Eurostat)'!G132</f>
        <v>28.368750788756373</v>
      </c>
      <c r="H44" s="248">
        <f>'[1]D03_020 (pet sensu Eurostat)'!H132</f>
        <v>31.353799811595433</v>
      </c>
      <c r="I44" s="248">
        <f>'[1]D03_020 (pet sensu Eurostat)'!I132</f>
        <v>30.79436550277552</v>
      </c>
      <c r="J44" s="248">
        <f>'[1]D03_020 (pet sensu Eurostat)'!J132</f>
        <v>31.090801245268214</v>
      </c>
      <c r="K44" s="248">
        <f>'[1]D03_020 (pet sensu Eurostat)'!K132</f>
        <v>33.572834423226006</v>
      </c>
      <c r="L44" s="248">
        <f>'[1]D03_020 (pet sensu Eurostat)'!L132</f>
        <v>32.665526401660287</v>
      </c>
      <c r="M44" s="248">
        <f>'[1]D03_020 (pet sensu Eurostat)'!M132</f>
        <v>34.710959022615917</v>
      </c>
      <c r="N44" s="248">
        <f>'[1]D03_020 (pet sensu Eurostat)'!N132</f>
        <v>31.387841927419505</v>
      </c>
      <c r="O44" s="248">
        <f>'[1]D03_020 (pet sensu Eurostat)'!O132</f>
        <v>28.884143584345178</v>
      </c>
      <c r="P44" s="248">
        <f>'[1]D03_020 (pet sensu Eurostat)'!P132</f>
        <v>32.989471903807136</v>
      </c>
      <c r="Q44" s="248">
        <f>'[1]D03_020 (pet sensu Eurostat)'!Q132</f>
        <v>28.448659338563573</v>
      </c>
      <c r="R44" s="248">
        <f>'[1]D03_020 (pet sensu Eurostat)'!R132</f>
        <v>29.25711886258431</v>
      </c>
      <c r="S44" s="248">
        <f>'[1]D03_020 (pet sensu Eurostat)'!S132</f>
        <v>26.827481204520538</v>
      </c>
      <c r="T44" s="248">
        <f>'[1]D03_020 (pet sensu Eurostat)'!T132</f>
        <v>32.365750691034599</v>
      </c>
      <c r="U44" s="248">
        <f>'[1]D03_020 (pet sensu Eurostat)'!U132</f>
        <v>37.965877666647934</v>
      </c>
      <c r="V44" s="248">
        <f>'[1]D03_020 (pet sensu Eurostat)'!V132</f>
        <v>42.090185011764646</v>
      </c>
      <c r="W44" s="248">
        <f>'[1]D03_020 (pet sensu Eurostat)'!W132</f>
        <v>45.500769964816911</v>
      </c>
      <c r="X44" s="248">
        <f>'[1]D03_020 (pet sensu Eurostat)'!X132</f>
        <v>51.906604959664101</v>
      </c>
      <c r="Y44" s="248">
        <f>'[1]D03_020 (pet sensu Eurostat)'!Y132</f>
        <v>62.276243742441828</v>
      </c>
      <c r="Z44" s="248">
        <f>'[1]D03_020 (pet sensu Eurostat)'!Z132</f>
        <v>69.446405914804558</v>
      </c>
      <c r="AA44" s="248">
        <f>'[1]D03_020 (pet sensu Eurostat)'!AA132</f>
        <v>59.285286148010286</v>
      </c>
      <c r="AB44" s="248">
        <f>'[1]D03_020 (pet sensu Eurostat)'!AB132</f>
        <v>55.984471809844067</v>
      </c>
      <c r="AC44" s="248">
        <f>'[1]D03_020 (pet sensu Eurostat)'!AC132</f>
        <v>51.195204415928494</v>
      </c>
      <c r="AD44" s="248">
        <f>'[1]D03_020 (pet sensu Eurostat)'!AD132</f>
        <v>56.663450951112239</v>
      </c>
      <c r="AE44" s="248">
        <f>'[1]D03_020 (pet sensu Eurostat)'!AE132</f>
        <v>53.604817479101335</v>
      </c>
      <c r="AF44" s="248">
        <f>'[1]D03_020 (pet sensu Eurostat)'!AF132</f>
        <v>52.509068846547208</v>
      </c>
      <c r="AG44" s="249">
        <f>'[1]D03_020 (pet sensu Eurostat)'!AG132</f>
        <v>52.010216637755974</v>
      </c>
      <c r="AH44" s="264"/>
      <c r="AI44" s="264"/>
      <c r="AJ44" s="264"/>
      <c r="AK44" s="264"/>
      <c r="AL44" s="264"/>
    </row>
    <row r="45" spans="1:39" x14ac:dyDescent="0.25">
      <c r="A45" s="268" t="str">
        <f>'[1]D03_020 (pet sensu Eurostat)'!A133</f>
        <v>Emissioni teoriche senza FER</v>
      </c>
      <c r="B45" s="248">
        <f>'[1]D03_020 (pet sensu Eurostat)'!B133</f>
        <v>151.18506726520798</v>
      </c>
      <c r="C45" s="248">
        <f>'[1]D03_020 (pet sensu Eurostat)'!C133</f>
        <v>154.84301678436594</v>
      </c>
      <c r="D45" s="248">
        <f>'[1]D03_020 (pet sensu Eurostat)'!D133</f>
        <v>154.36028812452449</v>
      </c>
      <c r="E45" s="248">
        <f>'[1]D03_020 (pet sensu Eurostat)'!E133</f>
        <v>149.42514548928588</v>
      </c>
      <c r="F45" s="248">
        <f>'[1]D03_020 (pet sensu Eurostat)'!F133</f>
        <v>155.19484807515323</v>
      </c>
      <c r="G45" s="248">
        <f>'[1]D03_020 (pet sensu Eurostat)'!G133</f>
        <v>161.8410251516714</v>
      </c>
      <c r="H45" s="248">
        <f>'[1]D03_020 (pet sensu Eurostat)'!H133</f>
        <v>161.78228545573313</v>
      </c>
      <c r="I45" s="248">
        <f>'[1]D03_020 (pet sensu Eurostat)'!I133</f>
        <v>163.39255934913629</v>
      </c>
      <c r="J45" s="248">
        <f>'[1]D03_020 (pet sensu Eurostat)'!J133</f>
        <v>168.48714167223528</v>
      </c>
      <c r="K45" s="248">
        <f>'[1]D03_020 (pet sensu Eurostat)'!K133</f>
        <v>168.00073473312366</v>
      </c>
      <c r="L45" s="248">
        <f>'[1]D03_020 (pet sensu Eurostat)'!L133</f>
        <v>172.42568468309895</v>
      </c>
      <c r="M45" s="248">
        <f>'[1]D03_020 (pet sensu Eurostat)'!M133</f>
        <v>172.73268666060164</v>
      </c>
      <c r="N45" s="248">
        <f>'[1]D03_020 (pet sensu Eurostat)'!N133</f>
        <v>179.79896230646932</v>
      </c>
      <c r="O45" s="248">
        <f>'[1]D03_020 (pet sensu Eurostat)'!O133</f>
        <v>175.09341149236181</v>
      </c>
      <c r="P45" s="248">
        <f>'[1]D03_020 (pet sensu Eurostat)'!P133</f>
        <v>179.61803193658352</v>
      </c>
      <c r="Q45" s="248">
        <f>'[1]D03_020 (pet sensu Eurostat)'!Q133</f>
        <v>173.06684012768324</v>
      </c>
      <c r="R45" s="248">
        <f>'[1]D03_020 (pet sensu Eurostat)'!R133</f>
        <v>176.56879489986053</v>
      </c>
      <c r="S45" s="248">
        <f>'[1]D03_020 (pet sensu Eurostat)'!S133</f>
        <v>172.05854591830663</v>
      </c>
      <c r="T45" s="248">
        <f>'[1]D03_020 (pet sensu Eurostat)'!T133</f>
        <v>173.9538730987845</v>
      </c>
      <c r="U45" s="248">
        <f>'[1]D03_020 (pet sensu Eurostat)'!U133</f>
        <v>157.73634213844747</v>
      </c>
      <c r="V45" s="248">
        <f>'[1]D03_020 (pet sensu Eurostat)'!V133</f>
        <v>162.96720222351726</v>
      </c>
      <c r="W45" s="248">
        <f>'[1]D03_020 (pet sensu Eurostat)'!W133</f>
        <v>164.44841731407516</v>
      </c>
      <c r="X45" s="248">
        <f>'[1]D03_020 (pet sensu Eurostat)'!X133</f>
        <v>166.90854343076671</v>
      </c>
      <c r="Y45" s="248">
        <f>'[1]D03_020 (pet sensu Eurostat)'!Y133</f>
        <v>159.65591858957922</v>
      </c>
      <c r="Z45" s="248">
        <f>'[1]D03_020 (pet sensu Eurostat)'!Z133</f>
        <v>159.66602216441302</v>
      </c>
      <c r="AA45" s="248">
        <f>'[1]D03_020 (pet sensu Eurostat)'!AA133</f>
        <v>152.95278395426388</v>
      </c>
      <c r="AB45" s="248">
        <f>'[1]D03_020 (pet sensu Eurostat)'!AB133</f>
        <v>148.85073956118762</v>
      </c>
      <c r="AC45" s="248">
        <f>'[1]D03_020 (pet sensu Eurostat)'!AC133</f>
        <v>144.52085760240152</v>
      </c>
      <c r="AD45" s="248">
        <f>'[1]D03_020 (pet sensu Eurostat)'!AD133</f>
        <v>142.26707545791893</v>
      </c>
      <c r="AE45" s="248">
        <f>'[1]D03_020 (pet sensu Eurostat)'!AE133</f>
        <v>134.82218916424193</v>
      </c>
      <c r="AF45" s="248">
        <f>'[1]D03_020 (pet sensu Eurostat)'!AF133</f>
        <v>124.89475525394121</v>
      </c>
      <c r="AG45" s="249">
        <f>'[1]D03_020 (pet sensu Eurostat)'!AG133</f>
        <v>125.65502026420187</v>
      </c>
      <c r="AH45" s="264"/>
      <c r="AI45" s="264"/>
      <c r="AJ45" s="264"/>
      <c r="AK45" s="264"/>
      <c r="AL45" s="264"/>
    </row>
    <row r="46" spans="1:39" x14ac:dyDescent="0.25">
      <c r="AB46" s="264"/>
      <c r="AC46" s="264"/>
      <c r="AD46" s="264"/>
      <c r="AE46" s="264"/>
      <c r="AF46" s="264"/>
      <c r="AG46" s="264"/>
      <c r="AH46" s="264"/>
      <c r="AI46" s="264"/>
      <c r="AJ46" s="264"/>
      <c r="AK46" s="264"/>
      <c r="AL46" s="264"/>
    </row>
    <row r="48" spans="1:39" x14ac:dyDescent="0.25">
      <c r="AB48" s="271"/>
      <c r="AC48" s="271"/>
      <c r="AD48" s="271"/>
      <c r="AE48" s="271"/>
      <c r="AF48" s="271"/>
      <c r="AG48" s="271"/>
      <c r="AH48" s="271"/>
      <c r="AI48" s="271"/>
      <c r="AJ48" s="271"/>
      <c r="AK48" s="271"/>
      <c r="AL48" s="271"/>
    </row>
    <row r="49" spans="28:38" x14ac:dyDescent="0.25">
      <c r="AB49" s="271"/>
      <c r="AC49" s="271"/>
      <c r="AD49" s="271"/>
      <c r="AE49" s="271"/>
      <c r="AF49" s="271"/>
      <c r="AG49" s="271"/>
      <c r="AH49" s="271"/>
      <c r="AI49" s="271"/>
      <c r="AJ49" s="271"/>
      <c r="AK49" s="271"/>
      <c r="AL49" s="271"/>
    </row>
    <row r="50" spans="28:38" x14ac:dyDescent="0.25">
      <c r="AB50" s="271"/>
      <c r="AC50" s="271"/>
      <c r="AD50" s="271"/>
      <c r="AE50" s="271"/>
      <c r="AF50" s="271"/>
      <c r="AG50" s="271"/>
      <c r="AH50" s="271"/>
      <c r="AI50" s="271"/>
      <c r="AJ50" s="271"/>
      <c r="AK50" s="271"/>
      <c r="AL50" s="271"/>
    </row>
    <row r="51" spans="28:38" x14ac:dyDescent="0.25">
      <c r="AB51" s="271"/>
      <c r="AC51" s="271"/>
      <c r="AD51" s="271"/>
      <c r="AE51" s="271"/>
      <c r="AF51" s="271"/>
      <c r="AG51" s="271"/>
      <c r="AH51" s="271"/>
      <c r="AI51" s="271"/>
      <c r="AJ51" s="271"/>
      <c r="AK51" s="271"/>
      <c r="AL51" s="271"/>
    </row>
    <row r="52" spans="28:38" x14ac:dyDescent="0.25">
      <c r="AB52" s="271"/>
      <c r="AC52" s="271"/>
      <c r="AD52" s="271"/>
      <c r="AE52" s="271"/>
      <c r="AF52" s="271"/>
      <c r="AG52" s="271"/>
      <c r="AH52" s="271"/>
      <c r="AI52" s="271"/>
      <c r="AJ52" s="271"/>
      <c r="AK52" s="271"/>
      <c r="AL52" s="271"/>
    </row>
    <row r="53" spans="28:38" x14ac:dyDescent="0.25">
      <c r="AB53" s="271"/>
      <c r="AC53" s="271"/>
      <c r="AD53" s="271"/>
      <c r="AE53" s="271"/>
      <c r="AF53" s="271"/>
      <c r="AG53" s="271"/>
      <c r="AH53" s="271"/>
      <c r="AI53" s="271"/>
      <c r="AJ53" s="271"/>
      <c r="AK53" s="271"/>
      <c r="AL53" s="271"/>
    </row>
  </sheetData>
  <mergeCells count="4">
    <mergeCell ref="A4:A5"/>
    <mergeCell ref="A16:A17"/>
    <mergeCell ref="A29:A30"/>
    <mergeCell ref="A41:A42"/>
  </mergeCells>
  <hyperlinks>
    <hyperlink ref="A1" location="Indice!A1" display="Torna indietro" xr:uid="{BDF5FC77-AE2E-4299-B542-FC361D50365C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F0602C-F592-4770-8DDA-195C3618B084}">
  <dimension ref="A1:B23"/>
  <sheetViews>
    <sheetView showGridLines="0" workbookViewId="0"/>
  </sheetViews>
  <sheetFormatPr defaultRowHeight="14.4" x14ac:dyDescent="0.3"/>
  <sheetData>
    <row r="1" spans="1:2" ht="15.6" x14ac:dyDescent="0.3">
      <c r="A1" s="8" t="s">
        <v>27</v>
      </c>
      <c r="B1" s="8"/>
    </row>
    <row r="23" spans="1:1" ht="15.6" x14ac:dyDescent="0.3">
      <c r="A23" s="272" t="s">
        <v>196</v>
      </c>
    </row>
  </sheetData>
  <hyperlinks>
    <hyperlink ref="A1" location="Indice!A1" display="Torna indietro" xr:uid="{C6FC2FFB-6D63-4FE7-87A0-386F3D2786ED}"/>
  </hyperlink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8F0A9-A80F-4BFC-B205-0F50E88CC5C5}">
  <dimension ref="A1:B54"/>
  <sheetViews>
    <sheetView showGridLines="0" zoomScale="85" zoomScaleNormal="85" workbookViewId="0"/>
  </sheetViews>
  <sheetFormatPr defaultRowHeight="14.4" x14ac:dyDescent="0.3"/>
  <sheetData>
    <row r="1" spans="1:2" ht="15.6" x14ac:dyDescent="0.3">
      <c r="A1" s="8" t="s">
        <v>27</v>
      </c>
      <c r="B1" s="8"/>
    </row>
    <row r="54" spans="1:1" ht="15.6" x14ac:dyDescent="0.3">
      <c r="A54" s="272" t="s">
        <v>197</v>
      </c>
    </row>
  </sheetData>
  <hyperlinks>
    <hyperlink ref="A1" location="Indice!A1" display="Torna indietro" xr:uid="{4164C373-922D-456E-A88F-3154DFBEAFDD}"/>
  </hyperlink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9F30CB-6B81-4921-9C31-412B1F76E9AF}">
  <dimension ref="A1:AV63"/>
  <sheetViews>
    <sheetView showGridLines="0" zoomScale="85" zoomScaleNormal="85" workbookViewId="0"/>
  </sheetViews>
  <sheetFormatPr defaultColWidth="9.33203125" defaultRowHeight="15.6" x14ac:dyDescent="0.3"/>
  <cols>
    <col min="1" max="1" width="24.109375" style="9" customWidth="1"/>
    <col min="2" max="2" width="10" style="9" bestFit="1" customWidth="1"/>
    <col min="3" max="6" width="10" style="9" hidden="1" customWidth="1"/>
    <col min="7" max="7" width="10" style="9" bestFit="1" customWidth="1"/>
    <col min="8" max="11" width="10" style="9" hidden="1" customWidth="1"/>
    <col min="12" max="12" width="10" style="9" bestFit="1" customWidth="1"/>
    <col min="13" max="16" width="10" style="9" hidden="1" customWidth="1"/>
    <col min="17" max="21" width="10" style="9" bestFit="1" customWidth="1"/>
    <col min="22" max="23" width="12.44140625" style="9" bestFit="1" customWidth="1"/>
    <col min="24" max="24" width="10" style="9" customWidth="1"/>
    <col min="25" max="25" width="10" style="9" bestFit="1" customWidth="1"/>
    <col min="26" max="32" width="10" style="113" bestFit="1" customWidth="1"/>
    <col min="33" max="35" width="9.33203125" style="9"/>
    <col min="36" max="36" width="10.33203125" style="9" bestFit="1" customWidth="1"/>
    <col min="37" max="37" width="9.33203125" style="9"/>
    <col min="38" max="38" width="13.44140625" style="9" bestFit="1" customWidth="1"/>
    <col min="39" max="39" width="12.5546875" style="9" customWidth="1"/>
    <col min="40" max="42" width="9.33203125" style="9"/>
    <col min="43" max="43" width="12.6640625" style="9" bestFit="1" customWidth="1"/>
    <col min="44" max="16384" width="9.33203125" style="9"/>
  </cols>
  <sheetData>
    <row r="1" spans="1:32" x14ac:dyDescent="0.3">
      <c r="A1" s="8" t="s">
        <v>27</v>
      </c>
      <c r="B1" s="8"/>
    </row>
    <row r="3" spans="1:32" s="5" customFormat="1" x14ac:dyDescent="0.3">
      <c r="A3" s="273" t="s">
        <v>198</v>
      </c>
      <c r="Z3" s="274"/>
      <c r="AA3" s="274"/>
      <c r="AB3" s="274"/>
      <c r="AC3" s="274"/>
      <c r="AD3" s="274"/>
      <c r="AE3" s="274"/>
      <c r="AF3" s="274"/>
    </row>
    <row r="4" spans="1:32" s="5" customFormat="1" x14ac:dyDescent="0.3">
      <c r="A4" s="482" t="s">
        <v>186</v>
      </c>
      <c r="B4" s="66">
        <v>1990</v>
      </c>
      <c r="C4" s="66">
        <v>1991</v>
      </c>
      <c r="D4" s="66">
        <v>1992</v>
      </c>
      <c r="E4" s="66">
        <v>1993</v>
      </c>
      <c r="F4" s="66">
        <v>1994</v>
      </c>
      <c r="G4" s="66">
        <v>1995</v>
      </c>
      <c r="H4" s="66">
        <v>1996</v>
      </c>
      <c r="I4" s="66">
        <v>1997</v>
      </c>
      <c r="J4" s="66">
        <v>1998</v>
      </c>
      <c r="K4" s="66">
        <v>1999</v>
      </c>
      <c r="L4" s="66">
        <v>2000</v>
      </c>
      <c r="M4" s="66">
        <v>2001</v>
      </c>
      <c r="N4" s="66">
        <v>2002</v>
      </c>
      <c r="O4" s="66">
        <v>2003</v>
      </c>
      <c r="P4" s="66">
        <v>2004</v>
      </c>
      <c r="Q4" s="66">
        <v>2005</v>
      </c>
      <c r="R4" s="66">
        <v>2006</v>
      </c>
      <c r="S4" s="66">
        <v>2007</v>
      </c>
      <c r="T4" s="66">
        <v>2008</v>
      </c>
      <c r="U4" s="66">
        <v>2009</v>
      </c>
      <c r="V4" s="66">
        <v>2010</v>
      </c>
      <c r="W4" s="66">
        <v>2011</v>
      </c>
      <c r="X4" s="66">
        <v>2012</v>
      </c>
      <c r="Y4" s="66">
        <v>2013</v>
      </c>
      <c r="Z4" s="66">
        <v>2014</v>
      </c>
      <c r="AA4" s="66">
        <v>2015</v>
      </c>
      <c r="AB4" s="66">
        <v>2016</v>
      </c>
      <c r="AC4" s="66">
        <v>2017</v>
      </c>
      <c r="AD4" s="66">
        <v>2018</v>
      </c>
      <c r="AE4" s="66">
        <v>2019</v>
      </c>
      <c r="AF4" s="66">
        <v>2020</v>
      </c>
    </row>
    <row r="5" spans="1:32" s="5" customFormat="1" ht="18" x14ac:dyDescent="0.4">
      <c r="A5" s="483"/>
      <c r="B5" s="275" t="s">
        <v>199</v>
      </c>
      <c r="C5" s="276"/>
      <c r="D5" s="276"/>
      <c r="E5" s="276"/>
      <c r="F5" s="276"/>
      <c r="G5" s="276"/>
      <c r="H5" s="276"/>
      <c r="I5" s="276"/>
      <c r="J5" s="276"/>
      <c r="K5" s="276"/>
      <c r="L5" s="276"/>
      <c r="M5" s="276"/>
      <c r="N5" s="276"/>
      <c r="O5" s="276"/>
      <c r="P5" s="276"/>
      <c r="Q5" s="276"/>
      <c r="R5" s="276"/>
      <c r="S5" s="276"/>
      <c r="T5" s="276"/>
      <c r="U5" s="276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</row>
    <row r="6" spans="1:32" s="5" customFormat="1" x14ac:dyDescent="0.3">
      <c r="A6" s="247" t="s">
        <v>31</v>
      </c>
      <c r="B6" s="278">
        <f>'[3]Serie con dati Terna'!B153</f>
        <v>876.910504813579</v>
      </c>
      <c r="C6" s="278">
        <f>'[3]Serie con dati Terna'!C153</f>
        <v>881.04493645788239</v>
      </c>
      <c r="D6" s="278">
        <f>'[3]Serie con dati Terna'!D153</f>
        <v>882.22494191407702</v>
      </c>
      <c r="E6" s="278">
        <f>'[3]Serie con dati Terna'!E153</f>
        <v>870.3824621165702</v>
      </c>
      <c r="F6" s="278">
        <f>'[3]Serie con dati Terna'!F153</f>
        <v>871.34980568030005</v>
      </c>
      <c r="G6" s="278">
        <f>'[3]Serie con dati Terna'!G153</f>
        <v>863.21174173406769</v>
      </c>
      <c r="H6" s="278">
        <f>'[3]Serie con dati Terna'!H153</f>
        <v>864.26402591796057</v>
      </c>
      <c r="I6" s="278">
        <f>'[3]Serie con dati Terna'!I153</f>
        <v>867.33205679951175</v>
      </c>
      <c r="J6" s="278">
        <f>'[3]Serie con dati Terna'!J153</f>
        <v>870.74406663769582</v>
      </c>
      <c r="K6" s="278">
        <f>'[3]Serie con dati Terna'!K153</f>
        <v>860.44934552206655</v>
      </c>
      <c r="L6" s="278">
        <f>'[3]Serie con dati Terna'!L153</f>
        <v>852.01099908124331</v>
      </c>
      <c r="M6" s="278">
        <f>'[3]Serie con dati Terna'!M153</f>
        <v>888.03394092227597</v>
      </c>
      <c r="N6" s="278">
        <f>'[3]Serie con dati Terna'!N153</f>
        <v>907.20791992133331</v>
      </c>
      <c r="O6" s="278">
        <f>'[3]Serie con dati Terna'!O153</f>
        <v>909.0174544673996</v>
      </c>
      <c r="P6" s="278">
        <f>'[3]Serie con dati Terna'!P153</f>
        <v>926.50746960605431</v>
      </c>
      <c r="Q6" s="278">
        <f>'[3]Serie con dati Terna'!Q153</f>
        <v>919.86301040038461</v>
      </c>
      <c r="R6" s="278">
        <f>'[3]Serie con dati Terna'!R153</f>
        <v>898.57581152819705</v>
      </c>
      <c r="S6" s="278">
        <f>'[3]Serie con dati Terna'!S153</f>
        <v>921.60269241366939</v>
      </c>
      <c r="T6" s="278">
        <f>'[3]Serie con dati Terna'!T153</f>
        <v>934.7872152861047</v>
      </c>
      <c r="U6" s="278">
        <f>'[3]Serie con dati Terna'!U153</f>
        <v>910.39956186582276</v>
      </c>
      <c r="V6" s="278">
        <f>'[3]Serie con dati Terna'!V153</f>
        <v>889.47857614303371</v>
      </c>
      <c r="W6" s="278">
        <f>'[3]Serie con dati Terna'!W153</f>
        <v>873.69439448371145</v>
      </c>
      <c r="X6" s="278">
        <f>'[3]Serie con dati Terna'!X153</f>
        <v>862.45307697388535</v>
      </c>
      <c r="Y6" s="278">
        <f>'[3]Serie con dati Terna'!Y153</f>
        <v>877.65336236047153</v>
      </c>
      <c r="Z6" s="278">
        <f>'[3]Serie con dati Terna'!Z153</f>
        <v>876.4342238953144</v>
      </c>
      <c r="AA6" s="278">
        <f>'[3]Serie con dati Terna'!AA153</f>
        <v>899.77381817586729</v>
      </c>
      <c r="AB6" s="278">
        <f>'[3]Serie con dati Terna'!AB153</f>
        <v>895.42888298184539</v>
      </c>
      <c r="AC6" s="278">
        <f>'[3]Serie con dati Terna'!AC153</f>
        <v>870.03937835503643</v>
      </c>
      <c r="AD6" s="278">
        <f>'[3]Serie con dati Terna'!AD153</f>
        <v>884.45511791307888</v>
      </c>
      <c r="AE6" s="278">
        <f>'[3]Serie con dati Terna'!AE153</f>
        <v>908.87712567892527</v>
      </c>
      <c r="AF6" s="278">
        <f>'[3]Serie con dati Terna'!AF153</f>
        <v>927.19373170736299</v>
      </c>
    </row>
    <row r="7" spans="1:32" s="5" customFormat="1" x14ac:dyDescent="0.3">
      <c r="A7" s="247" t="s">
        <v>200</v>
      </c>
      <c r="B7" s="278">
        <f>'[3]Serie con dati Terna'!B154</f>
        <v>534.95397568795761</v>
      </c>
      <c r="C7" s="278">
        <f>'[3]Serie con dati Terna'!C154</f>
        <v>539.34195252480492</v>
      </c>
      <c r="D7" s="278">
        <f>'[3]Serie con dati Terna'!D154</f>
        <v>533.4382655056437</v>
      </c>
      <c r="E7" s="278">
        <f>'[3]Serie con dati Terna'!E154</f>
        <v>531.69379225713976</v>
      </c>
      <c r="F7" s="278">
        <f>'[3]Serie con dati Terna'!F154</f>
        <v>519.71795378593276</v>
      </c>
      <c r="G7" s="278">
        <f>'[3]Serie con dati Terna'!G154</f>
        <v>524.0681783667734</v>
      </c>
      <c r="H7" s="278">
        <f>'[3]Serie con dati Terna'!H154</f>
        <v>515.73145157662407</v>
      </c>
      <c r="I7" s="278">
        <f>'[3]Serie con dati Terna'!I154</f>
        <v>500.98050228332801</v>
      </c>
      <c r="J7" s="278">
        <f>'[3]Serie con dati Terna'!J154</f>
        <v>506.4624629057638</v>
      </c>
      <c r="K7" s="278">
        <f>'[3]Serie con dati Terna'!K154</f>
        <v>501.63725646401616</v>
      </c>
      <c r="L7" s="278">
        <f>'[3]Serie con dati Terna'!L154</f>
        <v>486.08909796489854</v>
      </c>
      <c r="M7" s="278">
        <f>'[3]Serie con dati Terna'!M154</f>
        <v>460.60332025285436</v>
      </c>
      <c r="N7" s="278">
        <f>'[3]Serie con dati Terna'!N154</f>
        <v>491.62962093155176</v>
      </c>
      <c r="O7" s="278">
        <f>'[3]Serie con dati Terna'!O154</f>
        <v>427.74223563469059</v>
      </c>
      <c r="P7" s="278">
        <f>'[3]Serie con dati Terna'!P154</f>
        <v>407.47090636478202</v>
      </c>
      <c r="Q7" s="278">
        <f>'[3]Serie con dati Terna'!Q154</f>
        <v>400.53625681370426</v>
      </c>
      <c r="R7" s="278">
        <f>'[3]Serie con dati Terna'!R154</f>
        <v>389.78025516354774</v>
      </c>
      <c r="S7" s="278">
        <f>'[3]Serie con dati Terna'!S154</f>
        <v>387.26486770383269</v>
      </c>
      <c r="T7" s="278">
        <f>'[3]Serie con dati Terna'!T154</f>
        <v>391.48799843886928</v>
      </c>
      <c r="U7" s="278">
        <f>'[3]Serie con dati Terna'!U154</f>
        <v>391.348017839916</v>
      </c>
      <c r="V7" s="278">
        <f>'[3]Serie con dati Terna'!V154</f>
        <v>391.03106741154971</v>
      </c>
      <c r="W7" s="278">
        <f>'[3]Serie con dati Terna'!W154</f>
        <v>384.33883950500388</v>
      </c>
      <c r="X7" s="278">
        <f>'[3]Serie con dati Terna'!X154</f>
        <v>387.78837684033346</v>
      </c>
      <c r="Y7" s="278">
        <f>'[3]Serie con dati Terna'!Y154</f>
        <v>372.78582123158009</v>
      </c>
      <c r="Z7" s="278">
        <f>'[3]Serie con dati Terna'!Z154</f>
        <v>376.45818709320525</v>
      </c>
      <c r="AA7" s="278">
        <f>'[3]Serie con dati Terna'!AA154</f>
        <v>367.51640695193237</v>
      </c>
      <c r="AB7" s="278">
        <f>'[3]Serie con dati Terna'!AB154</f>
        <v>370.33463685932185</v>
      </c>
      <c r="AC7" s="278">
        <f>'[3]Serie con dati Terna'!AC154</f>
        <v>370.73451378086844</v>
      </c>
      <c r="AD7" s="278">
        <f>'[3]Serie con dati Terna'!AD154</f>
        <v>369.32804432752994</v>
      </c>
      <c r="AE7" s="278">
        <f>'[3]Serie con dati Terna'!AE154</f>
        <v>369.47090361206028</v>
      </c>
      <c r="AF7" s="278">
        <f>'[3]Serie con dati Terna'!AF154</f>
        <v>371.72238520500281</v>
      </c>
    </row>
    <row r="8" spans="1:32" s="5" customFormat="1" x14ac:dyDescent="0.3">
      <c r="A8" s="247" t="s">
        <v>36</v>
      </c>
      <c r="B8" s="278">
        <f>'[3]Serie con dati Terna'!B155</f>
        <v>1816.3694183041723</v>
      </c>
      <c r="C8" s="278">
        <f>'[3]Serie con dati Terna'!C155</f>
        <v>1778.449717675941</v>
      </c>
      <c r="D8" s="278">
        <f>'[3]Serie con dati Terna'!D155</f>
        <v>1701.9018989317992</v>
      </c>
      <c r="E8" s="278">
        <f>'[3]Serie con dati Terna'!E155</f>
        <v>1670.717523755656</v>
      </c>
      <c r="F8" s="278">
        <f>'[3]Serie con dati Terna'!F155</f>
        <v>1750.4078465025907</v>
      </c>
      <c r="G8" s="278">
        <f>'[3]Serie con dati Terna'!G155</f>
        <v>1855.7655066744051</v>
      </c>
      <c r="H8" s="278">
        <f>'[3]Serie con dati Terna'!H155</f>
        <v>1877.5980385445575</v>
      </c>
      <c r="I8" s="278">
        <f>'[3]Serie con dati Terna'!I155</f>
        <v>1676.4106292637025</v>
      </c>
      <c r="J8" s="278">
        <f>'[3]Serie con dati Terna'!J155</f>
        <v>1838.1535075287868</v>
      </c>
      <c r="K8" s="278">
        <f>'[3]Serie con dati Terna'!K155</f>
        <v>1610.6526369816449</v>
      </c>
      <c r="L8" s="278">
        <f>'[3]Serie con dati Terna'!L155</f>
        <v>1498.2748819379117</v>
      </c>
      <c r="M8" s="278">
        <f>'[3]Serie con dati Terna'!M155</f>
        <v>1377.3894227948465</v>
      </c>
      <c r="N8" s="278">
        <f>'[3]Serie con dati Terna'!N155</f>
        <v>1390.9353991236806</v>
      </c>
      <c r="O8" s="278">
        <f>'[3]Serie con dati Terna'!O155</f>
        <v>1273.5263740573153</v>
      </c>
      <c r="P8" s="278">
        <f>'[3]Serie con dati Terna'!P155</f>
        <v>1830.1341722530321</v>
      </c>
      <c r="Q8" s="278">
        <f>'[3]Serie con dati Terna'!Q155</f>
        <v>1906.2853366371289</v>
      </c>
      <c r="R8" s="278">
        <f>'[3]Serie con dati Terna'!R155</f>
        <v>1867.0910392222877</v>
      </c>
      <c r="S8" s="278">
        <f>'[3]Serie con dati Terna'!S155</f>
        <v>1794.6407810542587</v>
      </c>
      <c r="T8" s="278">
        <f>'[3]Serie con dati Terna'!T155</f>
        <v>1690.7157184241216</v>
      </c>
      <c r="U8" s="278">
        <f>'[3]Serie con dati Terna'!U155</f>
        <v>1620.2567651019049</v>
      </c>
      <c r="V8" s="278">
        <f>'[3]Serie con dati Terna'!V155</f>
        <v>1664.9388174834776</v>
      </c>
      <c r="W8" s="278">
        <f>'[3]Serie con dati Terna'!W155</f>
        <v>1629.8630145789484</v>
      </c>
      <c r="X8" s="278">
        <f>'[3]Serie con dati Terna'!X155</f>
        <v>1495.8769747691595</v>
      </c>
      <c r="Y8" s="278">
        <f>'[3]Serie con dati Terna'!Y155</f>
        <v>1606.0201425642711</v>
      </c>
      <c r="Z8" s="278">
        <f>'[3]Serie con dati Terna'!Z155</f>
        <v>1793.9296662706413</v>
      </c>
      <c r="AA8" s="278">
        <f>'[3]Serie con dati Terna'!AA155</f>
        <v>1624.8209309418553</v>
      </c>
      <c r="AB8" s="278">
        <f>'[3]Serie con dati Terna'!AB155</f>
        <v>1639.4677875182267</v>
      </c>
      <c r="AC8" s="278">
        <f>'[3]Serie con dati Terna'!AC155</f>
        <v>1498.3587269450602</v>
      </c>
      <c r="AD8" s="278">
        <f>'[3]Serie con dati Terna'!AD155</f>
        <v>1651.2139652737533</v>
      </c>
      <c r="AE8" s="278">
        <f>'[3]Serie con dati Terna'!AE155</f>
        <v>1414.4751904845905</v>
      </c>
      <c r="AF8" s="278">
        <f>'[3]Serie con dati Terna'!AF155</f>
        <v>1382.3869362837449</v>
      </c>
    </row>
    <row r="9" spans="1:32" s="5" customFormat="1" x14ac:dyDescent="0.3">
      <c r="A9" s="247" t="s">
        <v>82</v>
      </c>
      <c r="B9" s="278">
        <f>'[3]Serie con dati Terna'!B156</f>
        <v>683.4870915512804</v>
      </c>
      <c r="C9" s="278">
        <f>'[3]Serie con dati Terna'!C156</f>
        <v>682.78305521785887</v>
      </c>
      <c r="D9" s="278">
        <f>'[3]Serie con dati Terna'!D156</f>
        <v>676.8362588162255</v>
      </c>
      <c r="E9" s="278">
        <f>'[3]Serie con dati Terna'!E156</f>
        <v>674.87453794947464</v>
      </c>
      <c r="F9" s="278">
        <f>'[3]Serie con dati Terna'!F156</f>
        <v>673.61048660996278</v>
      </c>
      <c r="G9" s="278">
        <f>'[3]Serie con dati Terna'!G156</f>
        <v>673.96265476758481</v>
      </c>
      <c r="H9" s="278">
        <f>'[3]Serie con dati Terna'!H156</f>
        <v>675.65909210838686</v>
      </c>
      <c r="I9" s="278">
        <f>'[3]Serie con dati Terna'!I156</f>
        <v>676.64475336677845</v>
      </c>
      <c r="J9" s="278">
        <f>'[3]Serie con dati Terna'!J156</f>
        <v>675.05794176810457</v>
      </c>
      <c r="K9" s="278">
        <f>'[3]Serie con dati Terna'!K156</f>
        <v>682.23651635842657</v>
      </c>
      <c r="L9" s="278">
        <f>'[3]Serie con dati Terna'!L156</f>
        <v>712.987111319012</v>
      </c>
      <c r="M9" s="278">
        <f>'[3]Serie con dati Terna'!M156</f>
        <v>722.82769251465334</v>
      </c>
      <c r="N9" s="278">
        <f>'[3]Serie con dati Terna'!N156</f>
        <v>680.44057174147065</v>
      </c>
      <c r="O9" s="278">
        <f>'[3]Serie con dati Terna'!O156</f>
        <v>687.77845494681389</v>
      </c>
      <c r="P9" s="278">
        <f>'[3]Serie con dati Terna'!P156</f>
        <v>681.14015093762669</v>
      </c>
      <c r="Q9" s="278">
        <f>'[3]Serie con dati Terna'!Q156</f>
        <v>675.12951612566326</v>
      </c>
      <c r="R9" s="278">
        <f>'[3]Serie con dati Terna'!R156</f>
        <v>704.80083210021428</v>
      </c>
      <c r="S9" s="278">
        <f>'[3]Serie con dati Terna'!S156</f>
        <v>712.37597320113821</v>
      </c>
      <c r="T9" s="278">
        <f>'[3]Serie con dati Terna'!T156</f>
        <v>697.50213522700187</v>
      </c>
      <c r="U9" s="278">
        <f>'[3]Serie con dati Terna'!U156</f>
        <v>664.70746118338116</v>
      </c>
      <c r="V9" s="278">
        <f>'[3]Serie con dati Terna'!V156</f>
        <v>691.74097846251561</v>
      </c>
      <c r="W9" s="278">
        <f>'[3]Serie con dati Terna'!W156</f>
        <v>621.2823224968879</v>
      </c>
      <c r="X9" s="278">
        <f>'[3]Serie con dati Terna'!X156</f>
        <v>637.83075635071123</v>
      </c>
      <c r="Y9" s="278">
        <f>'[3]Serie con dati Terna'!Y156</f>
        <v>565.81003287876592</v>
      </c>
      <c r="Z9" s="278">
        <f>'[3]Serie con dati Terna'!Z156</f>
        <v>584.31061005753668</v>
      </c>
      <c r="AA9" s="278">
        <f>'[3]Serie con dati Terna'!AA156</f>
        <v>562.331175232183</v>
      </c>
      <c r="AB9" s="278">
        <f>'[3]Serie con dati Terna'!AB156</f>
        <v>548.41134172318266</v>
      </c>
      <c r="AC9" s="278">
        <f>'[3]Serie con dati Terna'!AC156</f>
        <v>547.88938053138691</v>
      </c>
      <c r="AD9" s="278">
        <f>'[3]Serie con dati Terna'!AD156</f>
        <v>544.43188216409976</v>
      </c>
      <c r="AE9" s="278">
        <f>'[3]Serie con dati Terna'!AE156</f>
        <v>536.43160006004359</v>
      </c>
      <c r="AF9" s="278">
        <f>'[3]Serie con dati Terna'!AF156</f>
        <v>517.37794992880958</v>
      </c>
    </row>
    <row r="10" spans="1:32" s="5" customFormat="1" x14ac:dyDescent="0.3">
      <c r="A10" s="247" t="s">
        <v>64</v>
      </c>
      <c r="B10" s="278">
        <f>'[3]Serie con dati Terna'!B157</f>
        <v>1231.5645631067962</v>
      </c>
      <c r="C10" s="278">
        <f>'[3]Serie con dati Terna'!C157</f>
        <v>583.81674311926611</v>
      </c>
      <c r="D10" s="278">
        <f>'[3]Serie con dati Terna'!D157</f>
        <v>481.17391304347831</v>
      </c>
      <c r="E10" s="278">
        <f>'[3]Serie con dati Terna'!E157</f>
        <v>461.67836538461535</v>
      </c>
      <c r="F10" s="278">
        <f>'[3]Serie con dati Terna'!F157</f>
        <v>459.12137809187283</v>
      </c>
      <c r="G10" s="278">
        <f>'[3]Serie con dati Terna'!G157</f>
        <v>540.02017994858613</v>
      </c>
      <c r="H10" s="278">
        <f>'[3]Serie con dati Terna'!H157</f>
        <v>429.4817355371901</v>
      </c>
      <c r="I10" s="278">
        <f>'[3]Serie con dati Terna'!I157</f>
        <v>361.66046228710456</v>
      </c>
      <c r="J10" s="278">
        <f>'[3]Serie con dati Terna'!J157</f>
        <v>373.90669642857142</v>
      </c>
      <c r="K10" s="278">
        <f>'[3]Serie con dati Terna'!K157</f>
        <v>469.0434997257268</v>
      </c>
      <c r="L10" s="278">
        <f>'[3]Serie con dati Terna'!L157</f>
        <v>264.96981132075473</v>
      </c>
      <c r="M10" s="278">
        <f>'[3]Serie con dati Terna'!M157</f>
        <v>266.05670003478519</v>
      </c>
      <c r="N10" s="278">
        <f>'[3]Serie con dati Terna'!N157</f>
        <v>192.38613057596996</v>
      </c>
      <c r="O10" s="278">
        <f>'[3]Serie con dati Terna'!O157</f>
        <v>386.52657467171156</v>
      </c>
      <c r="P10" s="278">
        <f>'[3]Serie con dati Terna'!P157</f>
        <v>293.86881388583396</v>
      </c>
      <c r="Q10" s="278">
        <f>'[3]Serie con dati Terna'!Q157</f>
        <v>296.82510053128408</v>
      </c>
      <c r="R10" s="278">
        <f>'[3]Serie con dati Terna'!R157</f>
        <v>297.59863293301316</v>
      </c>
      <c r="S10" s="278">
        <f>'[3]Serie con dati Terna'!S157</f>
        <v>345.4355655463998</v>
      </c>
      <c r="T10" s="278">
        <f>'[3]Serie con dati Terna'!T157</f>
        <v>318.92607522858276</v>
      </c>
      <c r="U10" s="278">
        <f>'[3]Serie con dati Terna'!U157</f>
        <v>290.37031115795781</v>
      </c>
      <c r="V10" s="278">
        <f>'[3]Serie con dati Terna'!V157</f>
        <v>255.83086305105857</v>
      </c>
      <c r="W10" s="278">
        <f>'[3]Serie con dati Terna'!W157</f>
        <v>238.87064182615114</v>
      </c>
      <c r="X10" s="278">
        <f>'[3]Serie con dati Terna'!X157</f>
        <v>209.49212043644874</v>
      </c>
      <c r="Y10" s="278">
        <f>'[3]Serie con dati Terna'!Y157</f>
        <v>154.89125019308881</v>
      </c>
      <c r="Z10" s="278">
        <f>'[3]Serie con dati Terna'!Z157</f>
        <v>146.38231361597533</v>
      </c>
      <c r="AA10" s="278">
        <f>'[3]Serie con dati Terna'!AA157</f>
        <v>136.18085205938777</v>
      </c>
      <c r="AB10" s="278">
        <f>'[3]Serie con dati Terna'!AB157</f>
        <v>137.55254482692476</v>
      </c>
      <c r="AC10" s="278">
        <f>'[3]Serie con dati Terna'!AC157</f>
        <v>132.33746539686101</v>
      </c>
      <c r="AD10" s="278">
        <f>'[3]Serie con dati Terna'!AD157</f>
        <v>131.51574408554873</v>
      </c>
      <c r="AE10" s="278">
        <f>'[3]Serie con dati Terna'!AE157</f>
        <v>131.20423476341858</v>
      </c>
      <c r="AF10" s="278">
        <f>'[3]Serie con dati Terna'!AF157</f>
        <v>126.68707449550004</v>
      </c>
    </row>
    <row r="11" spans="1:32" s="5" customFormat="1" x14ac:dyDescent="0.3">
      <c r="A11" s="251" t="s">
        <v>189</v>
      </c>
      <c r="B11" s="279">
        <f>'[3]Serie con dati Terna'!B158</f>
        <v>709.09465017925459</v>
      </c>
      <c r="C11" s="279">
        <f>'[3]Serie con dati Terna'!C158</f>
        <v>708.41046374272435</v>
      </c>
      <c r="D11" s="279">
        <f>'[3]Serie con dati Terna'!D158</f>
        <v>693.84503436947045</v>
      </c>
      <c r="E11" s="279">
        <f>'[3]Serie con dati Terna'!E158</f>
        <v>680.68106382671033</v>
      </c>
      <c r="F11" s="279">
        <f>'[3]Serie con dati Terna'!F158</f>
        <v>678.66380633818471</v>
      </c>
      <c r="G11" s="279">
        <f>'[3]Serie con dati Terna'!G158</f>
        <v>681.83328325159016</v>
      </c>
      <c r="H11" s="279">
        <f>'[3]Serie con dati Terna'!H158</f>
        <v>675.07122228561946</v>
      </c>
      <c r="I11" s="279">
        <f>'[3]Serie con dati Terna'!I158</f>
        <v>662.34187419509283</v>
      </c>
      <c r="J11" s="279">
        <f>'[3]Serie con dati Terna'!J158</f>
        <v>662.95936938516377</v>
      </c>
      <c r="K11" s="279">
        <f>'[3]Serie con dati Terna'!K158</f>
        <v>645.01655539512331</v>
      </c>
      <c r="L11" s="279">
        <f>'[3]Serie con dati Terna'!L158</f>
        <v>636.22778841643674</v>
      </c>
      <c r="M11" s="279">
        <f>'[3]Serie con dati Terna'!M158</f>
        <v>631.51075521365374</v>
      </c>
      <c r="N11" s="279">
        <f>'[3]Serie con dati Terna'!N158</f>
        <v>642.03324297255494</v>
      </c>
      <c r="O11" s="279">
        <f>'[3]Serie con dati Terna'!O158</f>
        <v>604.42778499946928</v>
      </c>
      <c r="P11" s="279">
        <f>'[3]Serie con dati Terna'!P158</f>
        <v>598.05039299175928</v>
      </c>
      <c r="Q11" s="279">
        <f>'[3]Serie con dati Terna'!Q158</f>
        <v>573.98120542776519</v>
      </c>
      <c r="R11" s="279">
        <f>'[3]Serie con dati Terna'!R158</f>
        <v>564.11558067621172</v>
      </c>
      <c r="S11" s="279">
        <f>'[3]Serie con dati Terna'!S158</f>
        <v>548.57355947628503</v>
      </c>
      <c r="T11" s="279">
        <f>'[3]Serie con dati Terna'!T158</f>
        <v>543.70813329550833</v>
      </c>
      <c r="U11" s="279">
        <f>'[3]Serie con dati Terna'!U158</f>
        <v>529.87363720453038</v>
      </c>
      <c r="V11" s="279">
        <f>'[3]Serie con dati Terna'!V158</f>
        <v>524.4786637255246</v>
      </c>
      <c r="W11" s="279">
        <f>'[3]Serie con dati Terna'!W158</f>
        <v>522.36599520818322</v>
      </c>
      <c r="X11" s="279">
        <f>'[3]Serie con dati Terna'!X158</f>
        <v>530.42532231375299</v>
      </c>
      <c r="Y11" s="279">
        <f>'[3]Serie con dati Terna'!Y158</f>
        <v>506.56658161683288</v>
      </c>
      <c r="Z11" s="279">
        <f>'[3]Serie con dati Terna'!Z158</f>
        <v>514.04318305649281</v>
      </c>
      <c r="AA11" s="279">
        <f>'[3]Serie con dati Terna'!AA158</f>
        <v>489.2321029146496</v>
      </c>
      <c r="AB11" s="279">
        <f>'[3]Serie con dati Terna'!AB158</f>
        <v>467.38335204557541</v>
      </c>
      <c r="AC11" s="279">
        <f>'[3]Serie con dati Terna'!AC158</f>
        <v>446.91164158474999</v>
      </c>
      <c r="AD11" s="279">
        <f>'[3]Serie con dati Terna'!AD158</f>
        <v>445.55326287055351</v>
      </c>
      <c r="AE11" s="279">
        <f>'[3]Serie con dati Terna'!AE158</f>
        <v>416.3199401345924</v>
      </c>
      <c r="AF11" s="279">
        <f>'[3]Serie con dati Terna'!AF158</f>
        <v>400.35201360120794</v>
      </c>
    </row>
    <row r="12" spans="1:32" x14ac:dyDescent="0.3">
      <c r="A12" s="238" t="s">
        <v>201</v>
      </c>
    </row>
    <row r="13" spans="1:32" x14ac:dyDescent="0.3">
      <c r="N13" s="280"/>
      <c r="O13" s="281"/>
      <c r="P13" s="281"/>
      <c r="Q13" s="281"/>
      <c r="R13" s="281"/>
      <c r="S13" s="281"/>
      <c r="T13" s="281"/>
      <c r="U13" s="281"/>
      <c r="V13" s="54"/>
      <c r="W13" s="54"/>
      <c r="X13" s="54"/>
      <c r="Y13" s="281"/>
      <c r="Z13" s="282"/>
      <c r="AA13" s="282"/>
      <c r="AB13" s="282"/>
      <c r="AC13" s="282"/>
      <c r="AD13" s="282"/>
      <c r="AE13" s="282"/>
      <c r="AF13" s="282"/>
    </row>
    <row r="14" spans="1:32" x14ac:dyDescent="0.3">
      <c r="S14" s="283"/>
      <c r="T14" s="283"/>
      <c r="U14" s="283"/>
      <c r="V14" s="55"/>
      <c r="W14" s="55"/>
      <c r="X14" s="55"/>
      <c r="Y14" s="283"/>
      <c r="Z14" s="284"/>
      <c r="AA14" s="284"/>
      <c r="AB14" s="284"/>
      <c r="AC14" s="284"/>
      <c r="AD14" s="284"/>
      <c r="AE14" s="284"/>
      <c r="AF14" s="284"/>
    </row>
    <row r="15" spans="1:32" x14ac:dyDescent="0.3">
      <c r="M15" s="283"/>
      <c r="N15" s="283"/>
      <c r="O15" s="283"/>
      <c r="P15" s="283"/>
      <c r="Q15" s="283"/>
      <c r="R15" s="283"/>
      <c r="S15" s="283"/>
      <c r="T15" s="283"/>
      <c r="U15" s="283"/>
      <c r="V15" s="55"/>
      <c r="W15" s="55"/>
      <c r="X15" s="55"/>
      <c r="Y15" s="283"/>
      <c r="Z15" s="284"/>
    </row>
    <row r="16" spans="1:32" x14ac:dyDescent="0.3">
      <c r="M16" s="283"/>
      <c r="N16" s="283"/>
      <c r="O16" s="283"/>
      <c r="P16" s="283"/>
      <c r="Q16" s="283"/>
      <c r="R16" s="283"/>
      <c r="S16" s="283"/>
      <c r="T16" s="283"/>
      <c r="U16" s="283"/>
      <c r="V16" s="55"/>
      <c r="W16" s="55"/>
      <c r="X16" s="55"/>
      <c r="Y16" s="283"/>
      <c r="Z16" s="284"/>
      <c r="AA16" s="284"/>
      <c r="AB16" s="284"/>
      <c r="AC16" s="284"/>
      <c r="AD16" s="284"/>
      <c r="AE16" s="284"/>
      <c r="AF16" s="284"/>
    </row>
    <row r="17" spans="2:48" x14ac:dyDescent="0.3">
      <c r="M17" s="283"/>
      <c r="N17" s="283"/>
      <c r="O17" s="283"/>
      <c r="P17" s="283"/>
      <c r="Q17" s="283"/>
      <c r="R17" s="283"/>
      <c r="S17" s="283"/>
      <c r="T17" s="283"/>
      <c r="U17" s="283"/>
      <c r="V17" s="55"/>
      <c r="W17" s="55"/>
      <c r="X17" s="55"/>
      <c r="Y17" s="283"/>
      <c r="Z17" s="284"/>
      <c r="AA17" s="284"/>
      <c r="AB17" s="284"/>
      <c r="AC17" s="284"/>
      <c r="AD17" s="284"/>
      <c r="AE17" s="284"/>
      <c r="AF17" s="284"/>
    </row>
    <row r="18" spans="2:48" x14ac:dyDescent="0.3">
      <c r="M18" s="283"/>
      <c r="N18" s="283"/>
      <c r="O18" s="283"/>
      <c r="P18" s="283"/>
      <c r="Q18" s="283"/>
      <c r="R18" s="283"/>
      <c r="S18" s="283"/>
      <c r="T18" s="283"/>
      <c r="U18" s="283"/>
      <c r="V18" s="55"/>
      <c r="W18" s="55"/>
      <c r="X18" s="55"/>
      <c r="Y18" s="283"/>
      <c r="Z18" s="284"/>
      <c r="AA18" s="284"/>
      <c r="AB18" s="284"/>
      <c r="AC18" s="284"/>
      <c r="AI18" s="284"/>
    </row>
    <row r="19" spans="2:48" x14ac:dyDescent="0.3">
      <c r="M19" s="283"/>
      <c r="N19" s="283"/>
      <c r="O19" s="283"/>
      <c r="P19" s="283"/>
      <c r="Q19" s="283"/>
      <c r="R19" s="283"/>
      <c r="S19" s="283"/>
      <c r="T19" s="283"/>
      <c r="U19" s="283"/>
      <c r="V19" s="283"/>
      <c r="W19" s="283"/>
      <c r="X19" s="283"/>
      <c r="Y19" s="283"/>
      <c r="Z19" s="284"/>
      <c r="AA19" s="284"/>
      <c r="AB19" s="284"/>
      <c r="AC19" s="284"/>
      <c r="AI19" s="283"/>
      <c r="AL19" s="285"/>
      <c r="AM19" s="283"/>
    </row>
    <row r="20" spans="2:48" x14ac:dyDescent="0.3">
      <c r="B20" s="286"/>
      <c r="C20" s="286"/>
      <c r="D20" s="286"/>
      <c r="E20" s="286"/>
      <c r="F20" s="286"/>
      <c r="G20" s="286"/>
      <c r="H20" s="286"/>
      <c r="I20" s="286"/>
      <c r="J20" s="286"/>
      <c r="K20" s="286"/>
      <c r="L20" s="286"/>
      <c r="M20" s="286"/>
      <c r="N20" s="286"/>
      <c r="O20" s="286"/>
      <c r="P20" s="286"/>
      <c r="Q20" s="286"/>
      <c r="R20" s="286"/>
      <c r="S20" s="286"/>
      <c r="T20" s="286"/>
      <c r="U20" s="286"/>
      <c r="AI20" s="283"/>
      <c r="AL20" s="285"/>
      <c r="AM20" s="283"/>
      <c r="AT20"/>
      <c r="AU20"/>
      <c r="AV20"/>
    </row>
    <row r="21" spans="2:48" x14ac:dyDescent="0.3">
      <c r="B21" s="286"/>
      <c r="C21" s="286"/>
      <c r="D21" s="286"/>
      <c r="E21" s="286"/>
      <c r="F21" s="286"/>
      <c r="G21" s="286"/>
      <c r="H21" s="286"/>
      <c r="I21" s="286"/>
      <c r="J21" s="286"/>
      <c r="K21" s="286"/>
      <c r="L21" s="286"/>
    </row>
    <row r="22" spans="2:48" x14ac:dyDescent="0.3">
      <c r="B22" s="286"/>
      <c r="C22" s="286"/>
      <c r="D22" s="286"/>
      <c r="E22" s="286"/>
      <c r="F22" s="286"/>
      <c r="G22" s="286"/>
      <c r="H22" s="286"/>
      <c r="I22" s="286"/>
      <c r="J22" s="286"/>
      <c r="K22" s="286"/>
      <c r="L22" s="286"/>
      <c r="M22" s="286"/>
      <c r="N22" s="286"/>
      <c r="O22" s="286"/>
      <c r="P22" s="286"/>
      <c r="Q22" s="286"/>
      <c r="R22" s="286"/>
      <c r="S22" s="286"/>
      <c r="T22" s="286"/>
      <c r="U22" s="286"/>
      <c r="AT22"/>
      <c r="AU22"/>
      <c r="AV22"/>
    </row>
    <row r="23" spans="2:48" x14ac:dyDescent="0.3">
      <c r="B23" s="286"/>
      <c r="C23" s="286"/>
      <c r="D23" s="286"/>
      <c r="E23" s="286"/>
      <c r="F23" s="286"/>
      <c r="G23" s="286"/>
      <c r="H23" s="286"/>
      <c r="I23" s="286"/>
      <c r="J23" s="286"/>
      <c r="K23" s="286"/>
      <c r="L23" s="286"/>
      <c r="M23" s="286"/>
      <c r="N23" s="286"/>
      <c r="O23" s="286"/>
      <c r="P23" s="286"/>
      <c r="Q23" s="286"/>
      <c r="R23" s="286"/>
      <c r="S23" s="286"/>
      <c r="T23" s="286"/>
      <c r="U23" s="286"/>
      <c r="AC23" s="284"/>
      <c r="AG23" s="287"/>
      <c r="AH23" s="287"/>
      <c r="AI23" s="283"/>
      <c r="AJ23" s="283"/>
      <c r="AM23" s="287"/>
      <c r="AN23" s="54"/>
      <c r="AO23" s="288"/>
      <c r="AT23"/>
      <c r="AU23"/>
      <c r="AV23"/>
    </row>
    <row r="24" spans="2:48" x14ac:dyDescent="0.3">
      <c r="B24" s="286"/>
      <c r="C24" s="286"/>
      <c r="D24" s="286"/>
      <c r="E24" s="286"/>
      <c r="F24" s="286"/>
      <c r="G24" s="286"/>
      <c r="H24" s="286"/>
      <c r="I24" s="286"/>
      <c r="J24" s="286"/>
      <c r="K24" s="286"/>
      <c r="L24" s="286"/>
      <c r="M24" s="286"/>
      <c r="N24" s="286"/>
      <c r="O24" s="286"/>
      <c r="P24" s="286"/>
      <c r="Q24" s="286"/>
      <c r="R24" s="286"/>
      <c r="S24" s="286"/>
      <c r="T24" s="286"/>
      <c r="U24" s="286"/>
      <c r="AG24" s="287"/>
      <c r="AH24" s="287"/>
      <c r="AI24" s="283"/>
      <c r="AJ24" s="283"/>
      <c r="AM24" s="287"/>
      <c r="AN24" s="54"/>
      <c r="AO24" s="288"/>
      <c r="AP24" s="288"/>
      <c r="AT24"/>
      <c r="AU24"/>
      <c r="AV24"/>
    </row>
    <row r="25" spans="2:48" x14ac:dyDescent="0.3">
      <c r="B25" s="286"/>
      <c r="C25" s="286"/>
      <c r="D25" s="286"/>
      <c r="E25" s="286"/>
      <c r="F25" s="286"/>
      <c r="G25" s="286"/>
      <c r="H25" s="286"/>
      <c r="I25" s="286"/>
      <c r="J25" s="286"/>
      <c r="K25" s="286"/>
      <c r="L25" s="286"/>
      <c r="M25" s="286"/>
      <c r="N25" s="286"/>
      <c r="O25" s="286"/>
      <c r="P25" s="286"/>
      <c r="Q25" s="286"/>
      <c r="R25" s="286"/>
      <c r="S25" s="286"/>
      <c r="T25" s="286"/>
      <c r="U25" s="286"/>
      <c r="AT25"/>
      <c r="AU25"/>
      <c r="AV25"/>
    </row>
    <row r="26" spans="2:48" x14ac:dyDescent="0.3">
      <c r="B26" s="286"/>
      <c r="C26" s="286"/>
      <c r="D26" s="286"/>
      <c r="E26" s="286"/>
      <c r="F26" s="286"/>
      <c r="G26" s="286"/>
      <c r="H26" s="286"/>
      <c r="I26" s="286"/>
      <c r="J26" s="286"/>
      <c r="K26" s="286"/>
      <c r="L26" s="286"/>
      <c r="M26" s="286"/>
      <c r="N26" s="286"/>
      <c r="O26" s="286"/>
      <c r="P26" s="286"/>
      <c r="Q26" s="286"/>
      <c r="R26" s="286"/>
      <c r="S26" s="286"/>
      <c r="T26" s="286"/>
      <c r="U26" s="286"/>
      <c r="AC26" s="284"/>
      <c r="AG26" s="283"/>
      <c r="AH26" s="283"/>
      <c r="AL26" s="283"/>
      <c r="AT26"/>
      <c r="AU26"/>
      <c r="AV26"/>
    </row>
    <row r="27" spans="2:48" x14ac:dyDescent="0.3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  <c r="M27" s="286"/>
      <c r="N27" s="286"/>
      <c r="O27" s="286"/>
      <c r="P27" s="286"/>
      <c r="Q27" s="286"/>
      <c r="R27" s="286"/>
      <c r="S27" s="286"/>
      <c r="T27" s="286"/>
      <c r="U27" s="286"/>
      <c r="AG27" s="283"/>
      <c r="AH27" s="283"/>
      <c r="AL27" s="283"/>
      <c r="AT27"/>
      <c r="AU27"/>
      <c r="AV27"/>
    </row>
    <row r="28" spans="2:48" x14ac:dyDescent="0.3">
      <c r="B28" s="286"/>
      <c r="C28" s="286"/>
      <c r="D28" s="286"/>
      <c r="E28" s="286"/>
      <c r="F28" s="286"/>
      <c r="G28" s="286"/>
      <c r="H28" s="286"/>
      <c r="I28" s="286"/>
      <c r="J28" s="286"/>
      <c r="K28" s="286"/>
      <c r="L28" s="286"/>
      <c r="M28" s="286"/>
      <c r="N28" s="286"/>
      <c r="O28" s="286"/>
      <c r="P28" s="286"/>
      <c r="Q28" s="286"/>
      <c r="R28" s="286"/>
      <c r="S28" s="286"/>
      <c r="T28" s="286"/>
      <c r="U28" s="286"/>
      <c r="AT28"/>
      <c r="AU28"/>
      <c r="AV28"/>
    </row>
    <row r="29" spans="2:48" x14ac:dyDescent="0.3">
      <c r="M29" s="286"/>
      <c r="N29" s="286"/>
      <c r="O29" s="286"/>
      <c r="P29" s="286"/>
      <c r="Q29" s="286"/>
      <c r="R29" s="286"/>
      <c r="S29" s="286"/>
      <c r="T29" s="286"/>
      <c r="U29" s="286"/>
      <c r="AT29"/>
      <c r="AU29"/>
      <c r="AV29"/>
    </row>
    <row r="30" spans="2:48" x14ac:dyDescent="0.3">
      <c r="M30" s="286"/>
      <c r="N30" s="286"/>
      <c r="O30" s="286"/>
      <c r="P30" s="286"/>
      <c r="Q30" s="286"/>
      <c r="R30" s="286"/>
      <c r="S30" s="286"/>
      <c r="T30" s="286"/>
      <c r="U30" s="286"/>
      <c r="AT30"/>
      <c r="AU30"/>
      <c r="AV30"/>
    </row>
    <row r="31" spans="2:48" x14ac:dyDescent="0.3">
      <c r="M31" s="286"/>
      <c r="N31" s="286"/>
      <c r="O31" s="286"/>
      <c r="P31" s="286"/>
      <c r="Q31" s="286"/>
      <c r="R31" s="286"/>
      <c r="S31" s="286"/>
      <c r="T31" s="286"/>
      <c r="U31" s="286"/>
      <c r="AC31" s="284"/>
      <c r="AI31" s="284"/>
      <c r="AT31"/>
      <c r="AU31"/>
      <c r="AV31"/>
    </row>
    <row r="32" spans="2:48" x14ac:dyDescent="0.3">
      <c r="M32" s="286"/>
      <c r="N32" s="286"/>
      <c r="O32" s="286"/>
      <c r="P32" s="286"/>
      <c r="Q32" s="286"/>
      <c r="R32" s="286"/>
      <c r="S32" s="286"/>
      <c r="T32" s="286"/>
      <c r="U32" s="286"/>
      <c r="AC32" s="284"/>
      <c r="AI32" s="283"/>
      <c r="AL32" s="285"/>
      <c r="AM32" s="283"/>
      <c r="AT32"/>
      <c r="AU32"/>
      <c r="AV32"/>
    </row>
    <row r="33" spans="2:48" x14ac:dyDescent="0.3">
      <c r="AI33" s="283"/>
      <c r="AL33" s="285"/>
      <c r="AM33" s="283"/>
      <c r="AT33"/>
      <c r="AU33"/>
      <c r="AV33"/>
    </row>
    <row r="34" spans="2:48" x14ac:dyDescent="0.3">
      <c r="AT34"/>
      <c r="AU34"/>
      <c r="AV34"/>
    </row>
    <row r="35" spans="2:48" x14ac:dyDescent="0.3">
      <c r="AT35"/>
      <c r="AU35"/>
      <c r="AV35"/>
    </row>
    <row r="36" spans="2:48" x14ac:dyDescent="0.3">
      <c r="AC36" s="284"/>
      <c r="AG36" s="287"/>
      <c r="AH36" s="287"/>
      <c r="AI36" s="283"/>
      <c r="AJ36" s="283"/>
      <c r="AL36" s="283"/>
      <c r="AM36" s="287"/>
      <c r="AN36" s="54"/>
      <c r="AO36" s="288"/>
      <c r="AQ36" s="54"/>
      <c r="AT36"/>
      <c r="AU36"/>
      <c r="AV36"/>
    </row>
    <row r="37" spans="2:48" x14ac:dyDescent="0.3">
      <c r="B37" s="289"/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89"/>
      <c r="R37" s="289"/>
      <c r="S37" s="289"/>
      <c r="T37" s="289"/>
      <c r="U37" s="289"/>
      <c r="AG37" s="287"/>
      <c r="AH37" s="287"/>
      <c r="AI37" s="283"/>
      <c r="AJ37" s="283"/>
      <c r="AL37" s="283"/>
      <c r="AM37" s="287"/>
      <c r="AN37" s="54"/>
      <c r="AO37" s="288"/>
      <c r="AP37" s="288"/>
      <c r="AQ37" s="54"/>
      <c r="AR37"/>
      <c r="AS37"/>
      <c r="AT37"/>
      <c r="AU37"/>
      <c r="AV37"/>
    </row>
    <row r="38" spans="2:48" x14ac:dyDescent="0.3">
      <c r="B38" s="289"/>
      <c r="C38" s="289"/>
      <c r="D38" s="289"/>
      <c r="E38" s="289"/>
      <c r="F38" s="289"/>
      <c r="G38" s="289"/>
      <c r="H38" s="289"/>
      <c r="I38" s="289"/>
      <c r="J38" s="289"/>
      <c r="K38" s="289"/>
      <c r="L38" s="289"/>
      <c r="M38" s="289"/>
      <c r="N38" s="289"/>
      <c r="O38" s="289"/>
      <c r="P38" s="289"/>
      <c r="Q38" s="289"/>
      <c r="R38" s="289"/>
      <c r="S38" s="289"/>
      <c r="T38" s="289"/>
      <c r="U38" s="289"/>
      <c r="AQ38"/>
      <c r="AR38"/>
      <c r="AS38"/>
      <c r="AT38"/>
      <c r="AU38"/>
      <c r="AV38"/>
    </row>
    <row r="39" spans="2:48" x14ac:dyDescent="0.3">
      <c r="B39" s="289"/>
      <c r="C39" s="289"/>
      <c r="D39" s="289"/>
      <c r="E39" s="289"/>
      <c r="F39" s="289"/>
      <c r="G39" s="289"/>
      <c r="H39" s="289"/>
      <c r="I39" s="289"/>
      <c r="J39" s="289"/>
      <c r="K39" s="289"/>
      <c r="L39" s="289"/>
      <c r="M39" s="289"/>
      <c r="N39" s="289"/>
      <c r="O39" s="289"/>
      <c r="P39" s="289"/>
      <c r="Q39" s="289"/>
      <c r="R39" s="289"/>
      <c r="S39" s="289"/>
      <c r="T39" s="289"/>
      <c r="U39" s="289"/>
      <c r="AC39" s="284"/>
      <c r="AG39" s="283"/>
      <c r="AH39" s="283"/>
      <c r="AL39" s="283"/>
      <c r="AQ39"/>
      <c r="AR39"/>
      <c r="AS39"/>
      <c r="AT39"/>
      <c r="AU39"/>
      <c r="AV39"/>
    </row>
    <row r="40" spans="2:48" x14ac:dyDescent="0.3">
      <c r="B40" s="289"/>
      <c r="C40" s="289"/>
      <c r="D40" s="289"/>
      <c r="E40" s="289"/>
      <c r="F40" s="289"/>
      <c r="G40" s="289"/>
      <c r="H40" s="289"/>
      <c r="I40" s="289"/>
      <c r="J40" s="289"/>
      <c r="K40" s="289"/>
      <c r="L40" s="289"/>
      <c r="M40" s="289"/>
      <c r="N40" s="289"/>
      <c r="O40" s="289"/>
      <c r="P40" s="289"/>
      <c r="Q40" s="289"/>
      <c r="R40" s="289"/>
      <c r="S40" s="289"/>
      <c r="T40" s="289"/>
      <c r="U40" s="289"/>
      <c r="AG40" s="283"/>
      <c r="AH40" s="283"/>
      <c r="AL40" s="283"/>
      <c r="AQ40"/>
      <c r="AR40"/>
      <c r="AS40"/>
      <c r="AT40"/>
      <c r="AU40"/>
      <c r="AV40"/>
    </row>
    <row r="41" spans="2:48" x14ac:dyDescent="0.3">
      <c r="B41" s="289"/>
      <c r="C41" s="289"/>
      <c r="D41" s="289"/>
      <c r="E41" s="289"/>
      <c r="F41" s="289"/>
      <c r="G41" s="289"/>
      <c r="H41" s="289"/>
      <c r="I41" s="289"/>
      <c r="J41" s="289"/>
      <c r="K41" s="289"/>
      <c r="L41" s="289"/>
      <c r="M41" s="289"/>
      <c r="N41" s="289"/>
      <c r="O41" s="289"/>
      <c r="P41" s="289"/>
      <c r="Q41" s="289"/>
      <c r="R41" s="289"/>
      <c r="S41" s="289"/>
      <c r="T41" s="289"/>
      <c r="U41" s="289"/>
      <c r="AQ41"/>
      <c r="AR41"/>
      <c r="AS41"/>
      <c r="AT41"/>
      <c r="AU41"/>
      <c r="AV41"/>
    </row>
    <row r="42" spans="2:48" x14ac:dyDescent="0.3"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  <c r="O42" s="289"/>
      <c r="P42" s="289"/>
      <c r="Q42" s="289"/>
      <c r="R42" s="289"/>
      <c r="S42" s="289"/>
      <c r="T42" s="289"/>
      <c r="U42" s="289"/>
      <c r="AQ42"/>
      <c r="AR42"/>
      <c r="AS42"/>
      <c r="AT42"/>
      <c r="AU42"/>
      <c r="AV42"/>
    </row>
    <row r="43" spans="2:48" x14ac:dyDescent="0.3">
      <c r="AQ43"/>
      <c r="AR43"/>
      <c r="AS43"/>
      <c r="AT43"/>
      <c r="AU43"/>
      <c r="AV43"/>
    </row>
    <row r="44" spans="2:48" x14ac:dyDescent="0.3">
      <c r="AG44" s="290"/>
      <c r="AK44" s="287"/>
      <c r="AQ44"/>
      <c r="AR44"/>
      <c r="AS44"/>
      <c r="AT44"/>
      <c r="AU44"/>
      <c r="AV44"/>
    </row>
    <row r="45" spans="2:48" x14ac:dyDescent="0.3">
      <c r="AG45" s="290"/>
      <c r="AK45" s="287"/>
      <c r="AQ45"/>
      <c r="AR45"/>
      <c r="AS45"/>
      <c r="AT45"/>
      <c r="AU45"/>
      <c r="AV45"/>
    </row>
    <row r="46" spans="2:48" x14ac:dyDescent="0.3">
      <c r="AG46" s="290"/>
      <c r="AK46" s="287"/>
      <c r="AQ46"/>
      <c r="AR46"/>
      <c r="AS46"/>
      <c r="AT46"/>
      <c r="AU46"/>
      <c r="AV46"/>
    </row>
    <row r="47" spans="2:48" x14ac:dyDescent="0.3">
      <c r="AG47" s="290"/>
      <c r="AK47" s="287"/>
      <c r="AQ47"/>
      <c r="AR47"/>
      <c r="AS47"/>
      <c r="AT47"/>
      <c r="AU47"/>
      <c r="AV47"/>
    </row>
    <row r="48" spans="2:48" x14ac:dyDescent="0.3">
      <c r="AG48" s="290"/>
      <c r="AK48" s="288"/>
      <c r="AQ48"/>
      <c r="AR48"/>
      <c r="AS48"/>
      <c r="AT48"/>
      <c r="AU48"/>
      <c r="AV48"/>
    </row>
    <row r="49" spans="22:48" x14ac:dyDescent="0.3">
      <c r="AG49" s="290"/>
      <c r="AK49" s="288"/>
      <c r="AQ49"/>
      <c r="AR49"/>
      <c r="AS49"/>
      <c r="AT49"/>
      <c r="AU49"/>
      <c r="AV49"/>
    </row>
    <row r="50" spans="22:48" x14ac:dyDescent="0.3">
      <c r="AG50" s="290"/>
      <c r="AK50" s="288"/>
      <c r="AQ50"/>
      <c r="AR50"/>
      <c r="AS50"/>
      <c r="AT50"/>
      <c r="AU50"/>
      <c r="AV50"/>
    </row>
    <row r="51" spans="22:48" x14ac:dyDescent="0.3">
      <c r="V51"/>
      <c r="W51"/>
      <c r="X51"/>
      <c r="Y51"/>
      <c r="Z51"/>
      <c r="AA51"/>
      <c r="AB51"/>
      <c r="AC51"/>
      <c r="AD51"/>
      <c r="AE51"/>
      <c r="AF51"/>
      <c r="AG51" s="290"/>
      <c r="AH51"/>
      <c r="AI51"/>
      <c r="AJ51"/>
      <c r="AK51" s="288"/>
      <c r="AL51"/>
      <c r="AM51"/>
      <c r="AN51"/>
      <c r="AO51"/>
      <c r="AP51"/>
      <c r="AQ51"/>
      <c r="AR51"/>
      <c r="AS51"/>
      <c r="AT51"/>
      <c r="AU51"/>
      <c r="AV51"/>
    </row>
    <row r="52" spans="22:48" x14ac:dyDescent="0.3">
      <c r="V52"/>
      <c r="W52"/>
      <c r="X52"/>
      <c r="Y52"/>
      <c r="Z52"/>
      <c r="AA52"/>
      <c r="AB52"/>
      <c r="AC52"/>
      <c r="AD52"/>
      <c r="AE52"/>
      <c r="AF52"/>
      <c r="AG52" s="290"/>
      <c r="AH52"/>
      <c r="AI52"/>
      <c r="AJ52"/>
      <c r="AK52" s="288"/>
      <c r="AL52" s="288"/>
      <c r="AN52"/>
      <c r="AO52"/>
      <c r="AP52"/>
      <c r="AQ52"/>
      <c r="AR52"/>
      <c r="AS52"/>
      <c r="AT52"/>
      <c r="AU52"/>
      <c r="AV52"/>
    </row>
    <row r="53" spans="22:48" x14ac:dyDescent="0.3">
      <c r="V53"/>
      <c r="W53"/>
      <c r="X53"/>
      <c r="Y53"/>
      <c r="Z53"/>
      <c r="AA53"/>
      <c r="AB53"/>
      <c r="AC53"/>
      <c r="AD53"/>
      <c r="AE53"/>
      <c r="AF53"/>
      <c r="AG53" s="290"/>
      <c r="AH53"/>
      <c r="AI53"/>
      <c r="AJ53"/>
      <c r="AK53" s="288"/>
      <c r="AL53" s="288"/>
      <c r="AN53"/>
      <c r="AO53"/>
      <c r="AP53"/>
      <c r="AQ53"/>
      <c r="AR53"/>
      <c r="AS53"/>
      <c r="AT53"/>
      <c r="AU53"/>
      <c r="AV53"/>
    </row>
    <row r="54" spans="22:48" x14ac:dyDescent="0.3">
      <c r="AG54" s="290"/>
      <c r="AK54" s="288"/>
      <c r="AL54" s="288"/>
    </row>
    <row r="55" spans="22:48" x14ac:dyDescent="0.3">
      <c r="AG55" s="290"/>
      <c r="AK55" s="288"/>
      <c r="AL55" s="288"/>
    </row>
    <row r="56" spans="22:48" x14ac:dyDescent="0.3">
      <c r="AG56" s="290"/>
      <c r="AK56" s="291"/>
    </row>
    <row r="57" spans="22:48" x14ac:dyDescent="0.3">
      <c r="AG57" s="290"/>
      <c r="AK57" s="291"/>
    </row>
    <row r="58" spans="22:48" x14ac:dyDescent="0.3">
      <c r="AG58" s="290"/>
      <c r="AK58" s="291"/>
    </row>
    <row r="59" spans="22:48" x14ac:dyDescent="0.3">
      <c r="AG59" s="290"/>
      <c r="AK59" s="291"/>
    </row>
    <row r="60" spans="22:48" x14ac:dyDescent="0.3">
      <c r="AG60" s="290"/>
      <c r="AK60" s="288"/>
    </row>
    <row r="61" spans="22:48" x14ac:dyDescent="0.3">
      <c r="AG61" s="290"/>
      <c r="AK61" s="288"/>
    </row>
    <row r="62" spans="22:48" x14ac:dyDescent="0.3">
      <c r="AG62" s="290"/>
      <c r="AK62" s="288"/>
    </row>
    <row r="63" spans="22:48" x14ac:dyDescent="0.3">
      <c r="AG63" s="290"/>
      <c r="AK63" s="288"/>
    </row>
  </sheetData>
  <mergeCells count="1">
    <mergeCell ref="A4:A5"/>
  </mergeCells>
  <hyperlinks>
    <hyperlink ref="A1" location="Indice!A1" display="Torna indietro" xr:uid="{C0623140-A41B-4F87-9A98-CFFFFDABC141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19B1E-B844-4C84-81C0-DC2DA4CE1DC4}">
  <dimension ref="A1:AI34"/>
  <sheetViews>
    <sheetView showGridLines="0" zoomScale="85" zoomScaleNormal="85" workbookViewId="0"/>
  </sheetViews>
  <sheetFormatPr defaultColWidth="9.33203125" defaultRowHeight="15.6" x14ac:dyDescent="0.3"/>
  <cols>
    <col min="1" max="1" width="37.33203125" style="5" customWidth="1"/>
    <col min="2" max="2" width="9.33203125" style="5" bestFit="1" customWidth="1"/>
    <col min="3" max="6" width="8.6640625" style="5" hidden="1" customWidth="1"/>
    <col min="7" max="7" width="8.6640625" style="5" bestFit="1" customWidth="1"/>
    <col min="8" max="11" width="8.6640625" style="5" hidden="1" customWidth="1"/>
    <col min="12" max="12" width="8.6640625" style="5" bestFit="1" customWidth="1"/>
    <col min="13" max="16" width="8.6640625" style="5" hidden="1" customWidth="1"/>
    <col min="17" max="17" width="10.33203125" style="5" bestFit="1" customWidth="1"/>
    <col min="18" max="25" width="8.6640625" style="5" bestFit="1" customWidth="1"/>
    <col min="26" max="26" width="8.6640625" style="274" bestFit="1" customWidth="1"/>
    <col min="27" max="27" width="8.6640625" style="274" customWidth="1"/>
    <col min="28" max="29" width="9.33203125" style="274" bestFit="1" customWidth="1"/>
    <col min="30" max="33" width="8.6640625" style="274" customWidth="1"/>
    <col min="34" max="34" width="41.88671875" style="5" bestFit="1" customWidth="1"/>
    <col min="35" max="16384" width="9.33203125" style="5"/>
  </cols>
  <sheetData>
    <row r="1" spans="1:35" x14ac:dyDescent="0.3">
      <c r="A1" s="8" t="s">
        <v>27</v>
      </c>
      <c r="B1" s="8"/>
    </row>
    <row r="3" spans="1:35" x14ac:dyDescent="0.3">
      <c r="A3" s="64" t="s">
        <v>202</v>
      </c>
    </row>
    <row r="4" spans="1:35" ht="16.2" x14ac:dyDescent="0.35">
      <c r="A4" s="484"/>
      <c r="B4" s="292">
        <v>1990</v>
      </c>
      <c r="C4" s="292">
        <v>1991</v>
      </c>
      <c r="D4" s="292">
        <v>1992</v>
      </c>
      <c r="E4" s="292">
        <v>1993</v>
      </c>
      <c r="F4" s="292">
        <v>1994</v>
      </c>
      <c r="G4" s="292">
        <v>1995</v>
      </c>
      <c r="H4" s="292">
        <v>1996</v>
      </c>
      <c r="I4" s="292">
        <v>1997</v>
      </c>
      <c r="J4" s="292">
        <v>1998</v>
      </c>
      <c r="K4" s="292">
        <v>1999</v>
      </c>
      <c r="L4" s="292">
        <v>2000</v>
      </c>
      <c r="M4" s="292">
        <v>2001</v>
      </c>
      <c r="N4" s="292">
        <v>2002</v>
      </c>
      <c r="O4" s="292">
        <v>2003</v>
      </c>
      <c r="P4" s="292">
        <v>2004</v>
      </c>
      <c r="Q4" s="292">
        <v>2005</v>
      </c>
      <c r="R4" s="292">
        <v>2006</v>
      </c>
      <c r="S4" s="292">
        <v>2007</v>
      </c>
      <c r="T4" s="292">
        <v>2008</v>
      </c>
      <c r="U4" s="292">
        <v>2009</v>
      </c>
      <c r="V4" s="292">
        <v>2010</v>
      </c>
      <c r="W4" s="292">
        <v>2011</v>
      </c>
      <c r="X4" s="292">
        <v>2012</v>
      </c>
      <c r="Y4" s="292">
        <v>2013</v>
      </c>
      <c r="Z4" s="292">
        <v>2014</v>
      </c>
      <c r="AA4" s="292">
        <v>2015</v>
      </c>
      <c r="AB4" s="292">
        <v>2016</v>
      </c>
      <c r="AC4" s="292">
        <v>2017</v>
      </c>
      <c r="AD4" s="292">
        <v>2018</v>
      </c>
      <c r="AE4" s="292">
        <v>2019</v>
      </c>
      <c r="AF4" s="292">
        <v>2020</v>
      </c>
      <c r="AG4" s="293">
        <v>2021</v>
      </c>
    </row>
    <row r="5" spans="1:35" x14ac:dyDescent="0.3">
      <c r="A5" s="485"/>
      <c r="B5" s="294" t="s">
        <v>81</v>
      </c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5"/>
      <c r="Q5" s="295"/>
      <c r="R5" s="295"/>
      <c r="S5" s="295"/>
      <c r="T5" s="295"/>
      <c r="U5" s="295"/>
      <c r="V5" s="295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</row>
    <row r="6" spans="1:35" x14ac:dyDescent="0.3">
      <c r="A6" s="297" t="s">
        <v>203</v>
      </c>
      <c r="B6" s="298">
        <f>[1]Riepilogo!B4/1000</f>
        <v>216.6</v>
      </c>
      <c r="C6" s="298">
        <f>[1]Riepilogo!C4/1000</f>
        <v>221.81649999999999</v>
      </c>
      <c r="D6" s="298">
        <f>[1]Riepilogo!D4/1000</f>
        <v>226.25399999999999</v>
      </c>
      <c r="E6" s="298">
        <f>[1]Riepilogo!E4/1000</f>
        <v>222.80199999999999</v>
      </c>
      <c r="F6" s="298">
        <f>[1]Riepilogo!F4/1000</f>
        <v>231.81269999999998</v>
      </c>
      <c r="G6" s="298">
        <f>[1]Riepilogo!G4/1000</f>
        <v>241.48829999999998</v>
      </c>
      <c r="H6" s="298">
        <f>[1]Riepilogo!H4/1000</f>
        <v>244.43170000000001</v>
      </c>
      <c r="I6" s="298">
        <f>[1]Riepilogo!I4/1000</f>
        <v>251.46979999999999</v>
      </c>
      <c r="J6" s="298">
        <f>[1]Riepilogo!J4/1000</f>
        <v>259.79400000000004</v>
      </c>
      <c r="K6" s="298">
        <f>[1]Riepilogo!K4/1000</f>
        <v>265.6592</v>
      </c>
      <c r="L6" s="298">
        <f>[1]Riepilogo!L4/1000</f>
        <v>276.64229999999998</v>
      </c>
      <c r="M6" s="298">
        <f>[1]Riepilogo!M4/1000</f>
        <v>279.0086</v>
      </c>
      <c r="N6" s="298">
        <f>[1]Riepilogo!N4/1000</f>
        <v>285.27679999999998</v>
      </c>
      <c r="O6" s="298">
        <f>[1]Riepilogo!O4/1000</f>
        <v>293.88390000000004</v>
      </c>
      <c r="P6" s="298">
        <f>[1]Riepilogo!P4/1000</f>
        <v>303.34819999999996</v>
      </c>
      <c r="Q6" s="299">
        <f>[1]Riepilogo!Q4/1000</f>
        <v>303.6979</v>
      </c>
      <c r="R6" s="298">
        <f>[1]Riepilogo!R4/1000</f>
        <v>314.12290000000007</v>
      </c>
      <c r="S6" s="298">
        <f>[1]Riepilogo!S4/1000</f>
        <v>313.88780000000003</v>
      </c>
      <c r="T6" s="298">
        <f>[1]Riepilogo!T4/1000</f>
        <v>319.12959999999998</v>
      </c>
      <c r="U6" s="298">
        <f>[1]Riepilogo!U4/1000</f>
        <v>292.64260000000002</v>
      </c>
      <c r="V6" s="298">
        <f>[1]Riepilogo!V4/1000</f>
        <v>302.06207999999998</v>
      </c>
      <c r="W6" s="298">
        <f>[1]Riepilogo!W4/1000</f>
        <v>302.58045999999996</v>
      </c>
      <c r="X6" s="298">
        <f>[1]Riepilogo!X4/1000</f>
        <v>299.27619999999996</v>
      </c>
      <c r="Y6" s="298">
        <f>[1]Riepilogo!Y4/1000</f>
        <v>289.8039</v>
      </c>
      <c r="Z6" s="298">
        <f>[1]Riepilogo!Z4/1000</f>
        <v>279.82820000000004</v>
      </c>
      <c r="AA6" s="298">
        <f>[1]Riepilogo!AA4/1000</f>
        <v>282.99369999999999</v>
      </c>
      <c r="AB6" s="298">
        <f>[1]Riepilogo!AB4/1000</f>
        <v>289.76859999999999</v>
      </c>
      <c r="AC6" s="298">
        <f>[1]Riepilogo!AC4/1000</f>
        <v>295.829993</v>
      </c>
      <c r="AD6" s="298">
        <f>[1]Riepilogo!AD4/1000</f>
        <v>289.70846018432002</v>
      </c>
      <c r="AE6" s="298">
        <f>[1]Riepilogo!AE4/1000</f>
        <v>293.85322998637002</v>
      </c>
      <c r="AF6" s="298">
        <f>[1]Riepilogo!AF4/1000</f>
        <v>280.53101400000003</v>
      </c>
      <c r="AG6" s="300">
        <f>[1]Riepilogo!AG4/1000</f>
        <v>286.45227</v>
      </c>
      <c r="AI6" s="301"/>
    </row>
    <row r="7" spans="1:35" x14ac:dyDescent="0.3">
      <c r="A7" s="302" t="s">
        <v>204</v>
      </c>
      <c r="B7" s="303">
        <f>[1]Riepilogo!B5/1000</f>
        <v>3.4529999999999998</v>
      </c>
      <c r="C7" s="303">
        <f>[1]Riepilogo!C5/1000</f>
        <v>3.367</v>
      </c>
      <c r="D7" s="303">
        <f>[1]Riepilogo!D5/1000</f>
        <v>3.5859999999999999</v>
      </c>
      <c r="E7" s="303">
        <f>[1]Riepilogo!E5/1000</f>
        <v>3.0569999999999999</v>
      </c>
      <c r="F7" s="303">
        <f>[1]Riepilogo!F5/1000</f>
        <v>3.073</v>
      </c>
      <c r="G7" s="303">
        <f>[1]Riepilogo!G5/1000</f>
        <v>4.125</v>
      </c>
      <c r="H7" s="303">
        <f>[1]Riepilogo!H5/1000</f>
        <v>5.0350000000000001</v>
      </c>
      <c r="I7" s="303">
        <f>[1]Riepilogo!I5/1000</f>
        <v>4.9489999999999998</v>
      </c>
      <c r="J7" s="303">
        <f>[1]Riepilogo!J5/1000</f>
        <v>6.1449999999999996</v>
      </c>
      <c r="K7" s="303">
        <f>[1]Riepilogo!K5/1000</f>
        <v>6.4119999999999999</v>
      </c>
      <c r="L7" s="303">
        <f>[1]Riepilogo!L5/1000</f>
        <v>6.7</v>
      </c>
      <c r="M7" s="303">
        <f>[1]Riepilogo!M5/1000</f>
        <v>7.1150000000000002</v>
      </c>
      <c r="N7" s="303">
        <f>[1]Riepilogo!N5/1000</f>
        <v>7.7430000000000003</v>
      </c>
      <c r="O7" s="303">
        <f>[1]Riepilogo!O5/1000</f>
        <v>7.6070000000000002</v>
      </c>
      <c r="P7" s="303">
        <f>[1]Riepilogo!P5/1000</f>
        <v>7.57</v>
      </c>
      <c r="Q7" s="304">
        <f>[1]Riepilogo!Q5/1000</f>
        <v>6.86</v>
      </c>
      <c r="R7" s="303">
        <f>[1]Riepilogo!R5/1000</f>
        <v>6.431</v>
      </c>
      <c r="S7" s="303">
        <f>[1]Riepilogo!S5/1000</f>
        <v>5.6660000000000004</v>
      </c>
      <c r="T7" s="303">
        <f>[1]Riepilogo!T5/1000</f>
        <v>5.6040000000000001</v>
      </c>
      <c r="U7" s="303">
        <f>[1]Riepilogo!U5/1000</f>
        <v>4.3049999999999997</v>
      </c>
      <c r="V7" s="303">
        <f>[1]Riepilogo!V5/1000</f>
        <v>3.29</v>
      </c>
      <c r="W7" s="303">
        <f>[1]Riepilogo!W5/1000</f>
        <v>1.9339999999999999</v>
      </c>
      <c r="X7" s="303">
        <f>[1]Riepilogo!X5/1000</f>
        <v>1.9790000000000001</v>
      </c>
      <c r="Y7" s="303">
        <f>[1]Riepilogo!Y5/1000</f>
        <v>1.8979999999999999</v>
      </c>
      <c r="Z7" s="303">
        <f>[1]Riepilogo!Z5/1000</f>
        <v>1.7110000000000001</v>
      </c>
      <c r="AA7" s="303">
        <f>[1]Riepilogo!AA5/1000</f>
        <v>1.4320999999999999</v>
      </c>
      <c r="AB7" s="303">
        <f>[1]Riepilogo!AB5/1000</f>
        <v>1.8252000000000002</v>
      </c>
      <c r="AC7" s="303">
        <f>[1]Riepilogo!AC5/1000</f>
        <v>1.8260000000000001</v>
      </c>
      <c r="AD7" s="303">
        <f>[1]Riepilogo!AD5/1000</f>
        <v>1.7162999999999999</v>
      </c>
      <c r="AE7" s="303">
        <f>[1]Riepilogo!AE5/1000</f>
        <v>1.835</v>
      </c>
      <c r="AF7" s="303">
        <f>[1]Riepilogo!AF5/1000</f>
        <v>1.9434709999999999</v>
      </c>
      <c r="AG7" s="305">
        <f>[1]Riepilogo!AG5/1000</f>
        <v>2.098751424877666</v>
      </c>
    </row>
    <row r="8" spans="1:35" x14ac:dyDescent="0.3">
      <c r="A8" s="306" t="s">
        <v>205</v>
      </c>
      <c r="B8" s="298">
        <v>0</v>
      </c>
      <c r="C8" s="298">
        <v>0</v>
      </c>
      <c r="D8" s="298">
        <v>0</v>
      </c>
      <c r="E8" s="298">
        <v>0</v>
      </c>
      <c r="F8" s="298">
        <v>0</v>
      </c>
      <c r="G8" s="298">
        <v>0</v>
      </c>
      <c r="H8" s="298">
        <v>0</v>
      </c>
      <c r="I8" s="298">
        <v>0</v>
      </c>
      <c r="J8" s="298">
        <v>0</v>
      </c>
      <c r="K8" s="298">
        <v>0</v>
      </c>
      <c r="L8" s="298">
        <v>0</v>
      </c>
      <c r="M8" s="298">
        <v>0</v>
      </c>
      <c r="N8" s="298">
        <v>0</v>
      </c>
      <c r="O8" s="298">
        <v>0</v>
      </c>
      <c r="P8" s="303">
        <f>[1]Riepilogo!P6/1000</f>
        <v>52.660026248869897</v>
      </c>
      <c r="Q8" s="303">
        <f>[1]Riepilogo!Q6/1000</f>
        <v>53.628915620710529</v>
      </c>
      <c r="R8" s="303">
        <f>[1]Riepilogo!R6/1000</f>
        <v>58.02752892435052</v>
      </c>
      <c r="S8" s="303">
        <f>[1]Riepilogo!S6/1000</f>
        <v>56.780861636271183</v>
      </c>
      <c r="T8" s="303">
        <f>[1]Riepilogo!T6/1000</f>
        <v>55.104062635157035</v>
      </c>
      <c r="U8" s="303">
        <f>[1]Riepilogo!U6/1000</f>
        <v>50.227723507174296</v>
      </c>
      <c r="V8" s="303">
        <f>[1]Riepilogo!V6/1000</f>
        <v>56.251942794311546</v>
      </c>
      <c r="W8" s="303">
        <f>[1]Riepilogo!W6/1000</f>
        <v>59.954932081796819</v>
      </c>
      <c r="X8" s="303">
        <f>[1]Riepilogo!X6/1000</f>
        <v>56.456630644373554</v>
      </c>
      <c r="Y8" s="303">
        <f>[1]Riepilogo!Y6/1000</f>
        <v>59.094312712217949</v>
      </c>
      <c r="Z8" s="303">
        <f>[1]Riepilogo!Z6/1000</f>
        <v>56.235660806238421</v>
      </c>
      <c r="AA8" s="303">
        <f>[1]Riepilogo!AA6/1000</f>
        <v>59.269925583577979</v>
      </c>
      <c r="AB8" s="307">
        <f>[1]Riepilogo!AB6/1000</f>
        <v>61.045825282695432</v>
      </c>
      <c r="AC8" s="307">
        <f>[1]Riepilogo!AC6/1000</f>
        <v>61.079597</v>
      </c>
      <c r="AD8" s="307">
        <f>[1]Riepilogo!AD6/1000</f>
        <v>59.621195</v>
      </c>
      <c r="AE8" s="307">
        <f>[1]Riepilogo!AE6/1000</f>
        <v>60.245725999999998</v>
      </c>
      <c r="AF8" s="307">
        <f>[1]Riepilogo!AF6/1000</f>
        <v>59.297881000000004</v>
      </c>
      <c r="AG8" s="305">
        <f>[1]Riepilogo!AG6/1000</f>
        <v>57.276229337404757</v>
      </c>
    </row>
    <row r="9" spans="1:35" x14ac:dyDescent="0.3">
      <c r="A9" s="297" t="s">
        <v>206</v>
      </c>
      <c r="B9" s="298">
        <f>[1]Riepilogo!B7/1000</f>
        <v>11.536</v>
      </c>
      <c r="C9" s="298">
        <f>[1]Riepilogo!C7/1000</f>
        <v>11.526</v>
      </c>
      <c r="D9" s="298">
        <f>[1]Riepilogo!D7/1000</f>
        <v>11.811</v>
      </c>
      <c r="E9" s="298">
        <f>[1]Riepilogo!E7/1000</f>
        <v>11.430999999999999</v>
      </c>
      <c r="F9" s="298">
        <f>[1]Riepilogo!F7/1000</f>
        <v>11.641</v>
      </c>
      <c r="G9" s="298">
        <f>[1]Riepilogo!G7/1000</f>
        <v>12.273</v>
      </c>
      <c r="H9" s="298">
        <f>[1]Riepilogo!H7/1000</f>
        <v>12.058999999999999</v>
      </c>
      <c r="I9" s="298">
        <f>[1]Riepilogo!I7/1000</f>
        <v>12.176</v>
      </c>
      <c r="J9" s="298">
        <f>[1]Riepilogo!J7/1000</f>
        <v>12.847</v>
      </c>
      <c r="K9" s="298">
        <f>[1]Riepilogo!K7/1000</f>
        <v>12.919</v>
      </c>
      <c r="L9" s="298">
        <f>[1]Riepilogo!L7/1000</f>
        <v>13.336416000000026</v>
      </c>
      <c r="M9" s="298">
        <f>[1]Riepilogo!M7/1000</f>
        <v>13.027398000000044</v>
      </c>
      <c r="N9" s="298">
        <f>[1]Riepilogo!N7/1000</f>
        <v>14.477496999999975</v>
      </c>
      <c r="O9" s="298">
        <f>[1]Riepilogo!O7/1000</f>
        <v>13.682059999999998</v>
      </c>
      <c r="P9" s="298">
        <f>[1]Riepilogo!P7/1000</f>
        <v>13.300268999999972</v>
      </c>
      <c r="Q9" s="298">
        <f>[1]Riepilogo!Q7/1000</f>
        <v>13.064966000000014</v>
      </c>
      <c r="R9" s="298">
        <f>[1]Riepilogo!R7/1000</f>
        <v>12.863271000000008</v>
      </c>
      <c r="S9" s="298">
        <f>[1]Riepilogo!S7/1000</f>
        <v>12.588071999999986</v>
      </c>
      <c r="T9" s="298">
        <f>[1]Riepilogo!T7/1000</f>
        <v>12.065985999999976</v>
      </c>
      <c r="U9" s="298">
        <f>[1]Riepilogo!U7/1000</f>
        <v>11.533415000000037</v>
      </c>
      <c r="V9" s="298">
        <f>[1]Riepilogo!V7/1000</f>
        <v>11.31742200000002</v>
      </c>
      <c r="W9" s="298">
        <f>[1]Riepilogo!W7/1000</f>
        <v>11.139831999999995</v>
      </c>
      <c r="X9" s="298">
        <f>[1]Riepilogo!X7/1000</f>
        <v>11.473618000000016</v>
      </c>
      <c r="Y9" s="298">
        <f>[1]Riepilogo!Y7/1000</f>
        <v>10.97320299999998</v>
      </c>
      <c r="Z9" s="298">
        <f>[1]Riepilogo!Z7/1000</f>
        <v>10.679407999999995</v>
      </c>
      <c r="AA9" s="298">
        <f>[1]Riepilogo!AA7/1000</f>
        <v>10.565047000000021</v>
      </c>
      <c r="AB9" s="298">
        <f>[1]Riepilogo!AB7/1000</f>
        <v>10.065338000000047</v>
      </c>
      <c r="AC9" s="298">
        <f>[1]Riepilogo!AC7/1000</f>
        <v>10.564362000000022</v>
      </c>
      <c r="AD9" s="298">
        <f>[1]Riepilogo!AD7/1000</f>
        <v>9.8638140000000138</v>
      </c>
      <c r="AE9" s="298">
        <f>[1]Riepilogo!AE7/1000</f>
        <v>9.9031000000000002</v>
      </c>
      <c r="AF9" s="298">
        <f>[1]Riepilogo!AF7/1000</f>
        <v>8.8829999999999991</v>
      </c>
      <c r="AG9" s="300">
        <f>[1]Riepilogo!AG7/1000</f>
        <v>8.3432700000000004</v>
      </c>
    </row>
    <row r="10" spans="1:35" x14ac:dyDescent="0.3">
      <c r="A10" s="297" t="s">
        <v>207</v>
      </c>
      <c r="B10" s="298">
        <f>[1]Riepilogo!B8/1000</f>
        <v>205.06399999999999</v>
      </c>
      <c r="C10" s="298">
        <f>[1]Riepilogo!C8/1000</f>
        <v>210.29050000000001</v>
      </c>
      <c r="D10" s="298">
        <f>[1]Riepilogo!D8/1000</f>
        <v>214.44300000000001</v>
      </c>
      <c r="E10" s="298">
        <f>[1]Riepilogo!E8/1000</f>
        <v>211.37100000000001</v>
      </c>
      <c r="F10" s="298">
        <f>[1]Riepilogo!F8/1000</f>
        <v>220.17169999999999</v>
      </c>
      <c r="G10" s="298">
        <f>[1]Riepilogo!G8/1000</f>
        <v>229.21529999999998</v>
      </c>
      <c r="H10" s="298">
        <f>[1]Riepilogo!H8/1000</f>
        <v>232.37270000000001</v>
      </c>
      <c r="I10" s="298">
        <f>[1]Riepilogo!I8/1000</f>
        <v>239.29379999999998</v>
      </c>
      <c r="J10" s="298">
        <f>[1]Riepilogo!J8/1000</f>
        <v>246.94700000000003</v>
      </c>
      <c r="K10" s="298">
        <f>[1]Riepilogo!K8/1000</f>
        <v>252.74020000000002</v>
      </c>
      <c r="L10" s="298">
        <f>[1]Riepilogo!L8/1000</f>
        <v>263.30588399999993</v>
      </c>
      <c r="M10" s="298">
        <f>[1]Riepilogo!M8/1000</f>
        <v>265.98120199999994</v>
      </c>
      <c r="N10" s="298">
        <f>[1]Riepilogo!N8/1000</f>
        <v>270.79930300000001</v>
      </c>
      <c r="O10" s="298">
        <f>[1]Riepilogo!O8/1000</f>
        <v>280.20184</v>
      </c>
      <c r="P10" s="298">
        <f>[1]Riepilogo!P8/1000</f>
        <v>290.04793100000001</v>
      </c>
      <c r="Q10" s="298">
        <f>[1]Riepilogo!Q8/1000</f>
        <v>290.63293400000003</v>
      </c>
      <c r="R10" s="298">
        <f>[1]Riepilogo!R8/1000</f>
        <v>301.25962900000007</v>
      </c>
      <c r="S10" s="298">
        <f>[1]Riepilogo!S8/1000</f>
        <v>301.29972800000007</v>
      </c>
      <c r="T10" s="298">
        <f>[1]Riepilogo!T8/1000</f>
        <v>307.06361400000003</v>
      </c>
      <c r="U10" s="298">
        <f>[1]Riepilogo!U8/1000</f>
        <v>281.10918500000002</v>
      </c>
      <c r="V10" s="298">
        <f>[1]Riepilogo!V8/1000</f>
        <v>290.74465799999996</v>
      </c>
      <c r="W10" s="298">
        <f>[1]Riepilogo!W8/1000</f>
        <v>291.44062799999995</v>
      </c>
      <c r="X10" s="298">
        <f>[1]Riepilogo!X8/1000</f>
        <v>287.80258199999992</v>
      </c>
      <c r="Y10" s="298">
        <f>[1]Riepilogo!Y8/1000</f>
        <v>278.83069700000004</v>
      </c>
      <c r="Z10" s="298">
        <f>[1]Riepilogo!Z8/1000</f>
        <v>269.14879200000001</v>
      </c>
      <c r="AA10" s="298">
        <f>[1]Riepilogo!AA8/1000</f>
        <v>272.428653</v>
      </c>
      <c r="AB10" s="298">
        <f>[1]Riepilogo!AB8/1000</f>
        <v>279.70326199999994</v>
      </c>
      <c r="AC10" s="298">
        <f>[1]Riepilogo!AC8/1000</f>
        <v>285.26563099999998</v>
      </c>
      <c r="AD10" s="298">
        <f>[1]Riepilogo!AD8/1000</f>
        <v>279.84464618431997</v>
      </c>
      <c r="AE10" s="298">
        <f>[1]Riepilogo!AE8/1000</f>
        <v>283.95012998637003</v>
      </c>
      <c r="AF10" s="298">
        <f>[1]Riepilogo!AF8/1000</f>
        <v>271.64801400000005</v>
      </c>
      <c r="AG10" s="300">
        <f>[1]Riepilogo!AG8/1000</f>
        <v>278.10899999999998</v>
      </c>
    </row>
    <row r="11" spans="1:35" x14ac:dyDescent="0.3">
      <c r="A11" s="297" t="s">
        <v>208</v>
      </c>
      <c r="B11" s="298">
        <f>[1]Riepilogo!B9/1000</f>
        <v>4.782</v>
      </c>
      <c r="C11" s="298">
        <f>[1]Riepilogo!C9/1000</f>
        <v>4.577</v>
      </c>
      <c r="D11" s="298">
        <f>[1]Riepilogo!D9/1000</f>
        <v>4.9459999999999997</v>
      </c>
      <c r="E11" s="298">
        <f>[1]Riepilogo!E9/1000</f>
        <v>4.1890000000000001</v>
      </c>
      <c r="F11" s="298">
        <f>[1]Riepilogo!F9/1000</f>
        <v>4.1500000000000004</v>
      </c>
      <c r="G11" s="298">
        <f>[1]Riepilogo!G9/1000</f>
        <v>5.6260000000000003</v>
      </c>
      <c r="H11" s="298">
        <f>[1]Riepilogo!H9/1000</f>
        <v>6.8819999999999997</v>
      </c>
      <c r="I11" s="298">
        <f>[1]Riepilogo!I9/1000</f>
        <v>6.7279999999999998</v>
      </c>
      <c r="J11" s="298">
        <f>[1]Riepilogo!J9/1000</f>
        <v>8.3580000000000005</v>
      </c>
      <c r="K11" s="298">
        <f>[1]Riepilogo!K9/1000</f>
        <v>8.9030000000000005</v>
      </c>
      <c r="L11" s="298">
        <f>[1]Riepilogo!L9/1000</f>
        <v>9.1300000000000008</v>
      </c>
      <c r="M11" s="298">
        <f>[1]Riepilogo!M9/1000</f>
        <v>9.5109999999999992</v>
      </c>
      <c r="N11" s="298">
        <f>[1]Riepilogo!N9/1000</f>
        <v>10.654</v>
      </c>
      <c r="O11" s="298">
        <f>[1]Riepilogo!O9/1000</f>
        <v>10.493</v>
      </c>
      <c r="P11" s="298">
        <f>[1]Riepilogo!P9/1000</f>
        <v>10.3</v>
      </c>
      <c r="Q11" s="298">
        <f>[1]Riepilogo!Q9/1000</f>
        <v>9.3190000000000008</v>
      </c>
      <c r="R11" s="298">
        <f>[1]Riepilogo!R9/1000</f>
        <v>8.7520000000000007</v>
      </c>
      <c r="S11" s="298">
        <f>[1]Riepilogo!S9/1000</f>
        <v>7.6539999999999999</v>
      </c>
      <c r="T11" s="298">
        <f>[1]Riepilogo!T9/1000</f>
        <v>7.6180000000000003</v>
      </c>
      <c r="U11" s="298">
        <f>[1]Riepilogo!U9/1000</f>
        <v>5.798</v>
      </c>
      <c r="V11" s="298">
        <f>[1]Riepilogo!V9/1000</f>
        <v>4.4530000000000003</v>
      </c>
      <c r="W11" s="298">
        <f>[1]Riepilogo!W9/1000</f>
        <v>2.5390000000000001</v>
      </c>
      <c r="X11" s="298">
        <f>[1]Riepilogo!X9/1000</f>
        <v>2.6890000000000001</v>
      </c>
      <c r="Y11" s="298">
        <f>[1]Riepilogo!Y9/1000</f>
        <v>2.4950000000000001</v>
      </c>
      <c r="Z11" s="298">
        <f>[1]Riepilogo!Z9/1000</f>
        <v>2.3290000000000002</v>
      </c>
      <c r="AA11" s="298">
        <f>[1]Riepilogo!AA9/1000</f>
        <v>1.909</v>
      </c>
      <c r="AB11" s="298">
        <f>[1]Riepilogo!AB9/1000</f>
        <v>2.468</v>
      </c>
      <c r="AC11" s="298">
        <f>[1]Riepilogo!AC9/1000</f>
        <v>2.4781619999999998</v>
      </c>
      <c r="AD11" s="298">
        <f>[1]Riepilogo!AD9/1000</f>
        <v>2.3122790000000002</v>
      </c>
      <c r="AE11" s="298">
        <f>[1]Riepilogo!AE9/1000</f>
        <v>2.4691999999999998</v>
      </c>
      <c r="AF11" s="298">
        <f>[1]Riepilogo!AF9/1000</f>
        <v>2.6680000000000001</v>
      </c>
      <c r="AG11" s="300">
        <f>[1]Riepilogo!AG9/1000</f>
        <v>2.827</v>
      </c>
    </row>
    <row r="12" spans="1:35" x14ac:dyDescent="0.3">
      <c r="A12" s="297" t="s">
        <v>209</v>
      </c>
      <c r="B12" s="298">
        <f>[1]Riepilogo!B10/1000</f>
        <v>200.28200000000001</v>
      </c>
      <c r="C12" s="298">
        <f>[1]Riepilogo!C10/1000</f>
        <v>205.71350000000001</v>
      </c>
      <c r="D12" s="298">
        <f>[1]Riepilogo!D10/1000</f>
        <v>209.49700000000001</v>
      </c>
      <c r="E12" s="298">
        <f>[1]Riepilogo!E10/1000</f>
        <v>207.18199999999999</v>
      </c>
      <c r="F12" s="298">
        <f>[1]Riepilogo!F10/1000</f>
        <v>216.02169999999998</v>
      </c>
      <c r="G12" s="298">
        <f>[1]Riepilogo!G10/1000</f>
        <v>223.58929999999998</v>
      </c>
      <c r="H12" s="298">
        <f>[1]Riepilogo!H10/1000</f>
        <v>225.4907</v>
      </c>
      <c r="I12" s="298">
        <f>[1]Riepilogo!I10/1000</f>
        <v>232.5658</v>
      </c>
      <c r="J12" s="298">
        <f>[1]Riepilogo!J10/1000</f>
        <v>238.58900000000003</v>
      </c>
      <c r="K12" s="298">
        <f>[1]Riepilogo!K10/1000</f>
        <v>243.83720000000002</v>
      </c>
      <c r="L12" s="298">
        <f>[1]Riepilogo!L10/1000</f>
        <v>254.17588399999997</v>
      </c>
      <c r="M12" s="298">
        <f>[1]Riepilogo!M10/1000</f>
        <v>256.47020199999992</v>
      </c>
      <c r="N12" s="298">
        <f>[1]Riepilogo!N10/1000</f>
        <v>260.14530300000001</v>
      </c>
      <c r="O12" s="298">
        <f>[1]Riepilogo!O10/1000</f>
        <v>269.70884000000001</v>
      </c>
      <c r="P12" s="298">
        <f>[1]Riepilogo!P10/1000</f>
        <v>279.74793099999999</v>
      </c>
      <c r="Q12" s="298">
        <f>[1]Riepilogo!Q10/1000</f>
        <v>281.31393400000002</v>
      </c>
      <c r="R12" s="298">
        <f>[1]Riepilogo!R10/1000</f>
        <v>292.50762900000007</v>
      </c>
      <c r="S12" s="298">
        <f>[1]Riepilogo!S10/1000</f>
        <v>293.64572800000008</v>
      </c>
      <c r="T12" s="298">
        <f>[1]Riepilogo!T10/1000</f>
        <v>299.44561399999998</v>
      </c>
      <c r="U12" s="298">
        <f>[1]Riepilogo!U10/1000</f>
        <v>275.31118500000002</v>
      </c>
      <c r="V12" s="298">
        <f>[1]Riepilogo!V10/1000</f>
        <v>286.29165799999993</v>
      </c>
      <c r="W12" s="298">
        <f>[1]Riepilogo!W10/1000</f>
        <v>288.90162799999996</v>
      </c>
      <c r="X12" s="298">
        <f>[1]Riepilogo!X10/1000</f>
        <v>285.11358199999995</v>
      </c>
      <c r="Y12" s="298">
        <f>[1]Riepilogo!Y10/1000</f>
        <v>276.33569700000004</v>
      </c>
      <c r="Z12" s="298">
        <f>[1]Riepilogo!Z10/1000</f>
        <v>266.81979200000001</v>
      </c>
      <c r="AA12" s="298">
        <f>[1]Riepilogo!AA10/1000</f>
        <v>270.51965300000001</v>
      </c>
      <c r="AB12" s="298">
        <f>[1]Riepilogo!AB10/1000</f>
        <v>277.23526199999992</v>
      </c>
      <c r="AC12" s="298">
        <f>[1]Riepilogo!AC10/1000</f>
        <v>282.78746899999999</v>
      </c>
      <c r="AD12" s="298">
        <f>[1]Riepilogo!AD10/1000</f>
        <v>277.53236718431998</v>
      </c>
      <c r="AE12" s="298">
        <f>[1]Riepilogo!AE10/1000</f>
        <v>281.48092998637003</v>
      </c>
      <c r="AF12" s="298">
        <f>[1]Riepilogo!AF10/1000</f>
        <v>268.98001400000004</v>
      </c>
      <c r="AG12" s="300">
        <f>[1]Riepilogo!AG10/1000</f>
        <v>275.28199999999998</v>
      </c>
    </row>
    <row r="13" spans="1:35" x14ac:dyDescent="0.3">
      <c r="A13" s="297" t="s">
        <v>210</v>
      </c>
      <c r="B13" s="298">
        <f>[1]Riepilogo!B11/1000</f>
        <v>34.655000000000001</v>
      </c>
      <c r="C13" s="298">
        <f>[1]Riepilogo!C11/1000</f>
        <v>35.082000000000001</v>
      </c>
      <c r="D13" s="298">
        <f>[1]Riepilogo!D11/1000</f>
        <v>35.299999999999997</v>
      </c>
      <c r="E13" s="298">
        <f>[1]Riepilogo!E11/1000</f>
        <v>39.432000000000002</v>
      </c>
      <c r="F13" s="298">
        <f>[1]Riepilogo!F11/1000</f>
        <v>37.598999999999997</v>
      </c>
      <c r="G13" s="298">
        <f>[1]Riepilogo!G11/1000</f>
        <v>37.427</v>
      </c>
      <c r="H13" s="298">
        <f>[1]Riepilogo!H11/1000</f>
        <v>37.389000000000003</v>
      </c>
      <c r="I13" s="298">
        <f>[1]Riepilogo!I11/1000</f>
        <v>38.832000000000001</v>
      </c>
      <c r="J13" s="298">
        <f>[1]Riepilogo!J11/1000</f>
        <v>40.731999999999999</v>
      </c>
      <c r="K13" s="298">
        <f>[1]Riepilogo!K11/1000</f>
        <v>42.01</v>
      </c>
      <c r="L13" s="298">
        <f>[1]Riepilogo!L11/1000</f>
        <v>44.347000000000001</v>
      </c>
      <c r="M13" s="298">
        <f>[1]Riepilogo!M11/1000</f>
        <v>48.377000000000002</v>
      </c>
      <c r="N13" s="298">
        <f>[1]Riepilogo!N11/1000</f>
        <v>50.597000000000001</v>
      </c>
      <c r="O13" s="298">
        <f>[1]Riepilogo!O11/1000</f>
        <v>50.968000000000004</v>
      </c>
      <c r="P13" s="298">
        <f>[1]Riepilogo!P11/1000</f>
        <v>45.634999999999998</v>
      </c>
      <c r="Q13" s="298">
        <f>[1]Riepilogo!Q11/1000</f>
        <v>49.155000000000001</v>
      </c>
      <c r="R13" s="298">
        <f>[1]Riepilogo!R11/1000</f>
        <v>44.984999999999999</v>
      </c>
      <c r="S13" s="298">
        <f>[1]Riepilogo!S11/1000</f>
        <v>46.283000000000001</v>
      </c>
      <c r="T13" s="298">
        <f>[1]Riepilogo!T11/1000</f>
        <v>40.034999999999997</v>
      </c>
      <c r="U13" s="298">
        <f>[1]Riepilogo!U11/1000</f>
        <v>44.959000000000003</v>
      </c>
      <c r="V13" s="298">
        <f>[1]Riepilogo!V11/1000</f>
        <v>44.16</v>
      </c>
      <c r="W13" s="298">
        <f>[1]Riepilogo!W11/1000</f>
        <v>45.731999999999999</v>
      </c>
      <c r="X13" s="298">
        <f>[1]Riepilogo!X11/1000</f>
        <v>43.103000000000002</v>
      </c>
      <c r="Y13" s="298">
        <f>[1]Riepilogo!Y11/1000</f>
        <v>42.137999999999998</v>
      </c>
      <c r="Z13" s="298">
        <f>[1]Riepilogo!Z11/1000</f>
        <v>43.716000000000001</v>
      </c>
      <c r="AA13" s="298">
        <f>[1]Riepilogo!AA11/1000</f>
        <v>46.378</v>
      </c>
      <c r="AB13" s="298">
        <f>[1]Riepilogo!AB11/1000</f>
        <v>37.027000000000001</v>
      </c>
      <c r="AC13" s="298">
        <f>[1]Riepilogo!AC11/1000</f>
        <v>37.760649999999998</v>
      </c>
      <c r="AD13" s="298">
        <f>[1]Riepilogo!AD11/1000</f>
        <v>43.898788999999994</v>
      </c>
      <c r="AE13" s="298">
        <f>[1]Riepilogo!AE11/1000</f>
        <v>38.141200000000005</v>
      </c>
      <c r="AF13" s="298">
        <f>[1]Riepilogo!AF11/1000</f>
        <v>32.200400000000002</v>
      </c>
      <c r="AG13" s="300">
        <f>[1]Riepilogo!AG11/1000</f>
        <v>42.792999999999999</v>
      </c>
    </row>
    <row r="14" spans="1:35" x14ac:dyDescent="0.3">
      <c r="A14" s="297" t="s">
        <v>211</v>
      </c>
      <c r="B14" s="298">
        <f>[1]Riepilogo!B12/1000</f>
        <v>234.93700000000001</v>
      </c>
      <c r="C14" s="298">
        <f>[1]Riepilogo!C12/1000</f>
        <v>240.7955</v>
      </c>
      <c r="D14" s="298">
        <f>[1]Riepilogo!D12/1000</f>
        <v>244.797</v>
      </c>
      <c r="E14" s="298">
        <f>[1]Riepilogo!E12/1000</f>
        <v>246.614</v>
      </c>
      <c r="F14" s="298">
        <f>[1]Riepilogo!F12/1000</f>
        <v>253.62069999999997</v>
      </c>
      <c r="G14" s="298">
        <f>[1]Riepilogo!G12/1000</f>
        <v>261.0163</v>
      </c>
      <c r="H14" s="298">
        <f>[1]Riepilogo!H12/1000</f>
        <v>262.87970000000001</v>
      </c>
      <c r="I14" s="298">
        <f>[1]Riepilogo!I12/1000</f>
        <v>271.39779999999996</v>
      </c>
      <c r="J14" s="298">
        <f>[1]Riepilogo!J12/1000</f>
        <v>279.32100000000003</v>
      </c>
      <c r="K14" s="298">
        <f>[1]Riepilogo!K12/1000</f>
        <v>285.84719999999999</v>
      </c>
      <c r="L14" s="298">
        <f>[1]Riepilogo!L12/1000</f>
        <v>298.52288399999998</v>
      </c>
      <c r="M14" s="298">
        <f>[1]Riepilogo!M12/1000</f>
        <v>304.84720199999992</v>
      </c>
      <c r="N14" s="298">
        <f>[1]Riepilogo!N12/1000</f>
        <v>310.74230299999999</v>
      </c>
      <c r="O14" s="298">
        <f>[1]Riepilogo!O12/1000</f>
        <v>320.67684000000003</v>
      </c>
      <c r="P14" s="298">
        <f>[1]Riepilogo!P12/1000</f>
        <v>325.38293099999999</v>
      </c>
      <c r="Q14" s="298">
        <f>[1]Riepilogo!Q12/1000</f>
        <v>330.46893399999999</v>
      </c>
      <c r="R14" s="298">
        <f>[1]Riepilogo!R12/1000</f>
        <v>337.49262900000008</v>
      </c>
      <c r="S14" s="298">
        <f>[1]Riepilogo!S12/1000</f>
        <v>339.92872800000004</v>
      </c>
      <c r="T14" s="298">
        <f>[1]Riepilogo!T12/1000</f>
        <v>339.480614</v>
      </c>
      <c r="U14" s="298">
        <f>[1]Riepilogo!U12/1000</f>
        <v>320.27018499999997</v>
      </c>
      <c r="V14" s="298">
        <f>[1]Riepilogo!V12/1000</f>
        <v>330.45165799999995</v>
      </c>
      <c r="W14" s="298">
        <f>[1]Riepilogo!W12/1000</f>
        <v>334.63362799999999</v>
      </c>
      <c r="X14" s="298">
        <f>[1]Riepilogo!X12/1000</f>
        <v>328.21658199999996</v>
      </c>
      <c r="Y14" s="298">
        <f>[1]Riepilogo!Y12/1000</f>
        <v>318.47369700000002</v>
      </c>
      <c r="Z14" s="298">
        <f>[1]Riepilogo!Z12/1000</f>
        <v>310.53579200000001</v>
      </c>
      <c r="AA14" s="298">
        <f>[1]Riepilogo!AA12/1000</f>
        <v>316.89765299999999</v>
      </c>
      <c r="AB14" s="298">
        <f>[1]Riepilogo!AB12/1000</f>
        <v>314.26226199999991</v>
      </c>
      <c r="AC14" s="298">
        <f>[1]Riepilogo!AC12/1000</f>
        <v>320.54811899999999</v>
      </c>
      <c r="AD14" s="298">
        <f>[1]Riepilogo!AD12/1000</f>
        <v>321.43115618432</v>
      </c>
      <c r="AE14" s="298">
        <f>[1]Riepilogo!AE12/1000</f>
        <v>319.62212998637006</v>
      </c>
      <c r="AF14" s="298">
        <f>[1]Riepilogo!AF12/1000</f>
        <v>301.18041400000004</v>
      </c>
      <c r="AG14" s="300">
        <f>[1]Riepilogo!AG12/1000</f>
        <v>318.07499999999999</v>
      </c>
    </row>
    <row r="15" spans="1:35" x14ac:dyDescent="0.3">
      <c r="A15" s="297" t="s">
        <v>212</v>
      </c>
      <c r="B15" s="298">
        <f>[1]Riepilogo!B13/1000</f>
        <v>16.158999999999999</v>
      </c>
      <c r="C15" s="298">
        <f>[1]Riepilogo!C13/1000</f>
        <v>17.108000000000001</v>
      </c>
      <c r="D15" s="298">
        <f>[1]Riepilogo!D13/1000</f>
        <v>16.728000000000002</v>
      </c>
      <c r="E15" s="298">
        <f>[1]Riepilogo!E13/1000</f>
        <v>17.649999999999999</v>
      </c>
      <c r="F15" s="298">
        <f>[1]Riepilogo!F13/1000</f>
        <v>17.065999999999999</v>
      </c>
      <c r="G15" s="298">
        <f>[1]Riepilogo!G13/1000</f>
        <v>17.552</v>
      </c>
      <c r="H15" s="298">
        <f>[1]Riepilogo!H13/1000</f>
        <v>16.927</v>
      </c>
      <c r="I15" s="298">
        <f>[1]Riepilogo!I13/1000</f>
        <v>17.727</v>
      </c>
      <c r="J15" s="298">
        <f>[1]Riepilogo!J13/1000</f>
        <v>18.518000000000001</v>
      </c>
      <c r="K15" s="298">
        <f>[1]Riepilogo!K13/1000</f>
        <v>18.571000000000002</v>
      </c>
      <c r="L15" s="298">
        <f>[1]Riepilogo!L13/1000</f>
        <v>19.202999999999999</v>
      </c>
      <c r="M15" s="298">
        <f>[1]Riepilogo!M13/1000</f>
        <v>19.356000000000002</v>
      </c>
      <c r="N15" s="298">
        <f>[1]Riepilogo!N13/1000</f>
        <v>19.782</v>
      </c>
      <c r="O15" s="298">
        <f>[1]Riepilogo!O13/1000</f>
        <v>20.888999999999999</v>
      </c>
      <c r="P15" s="298">
        <f>[1]Riepilogo!P13/1000</f>
        <v>20.867999999999999</v>
      </c>
      <c r="Q15" s="298">
        <f>[1]Riepilogo!Q13/1000</f>
        <v>20.626000000000001</v>
      </c>
      <c r="R15" s="298">
        <f>[1]Riepilogo!R13/1000</f>
        <v>19.925999999999998</v>
      </c>
      <c r="S15" s="298">
        <f>[1]Riepilogo!S13/1000</f>
        <v>20.975999999999999</v>
      </c>
      <c r="T15" s="298">
        <f>[1]Riepilogo!T13/1000</f>
        <v>20.443999999999999</v>
      </c>
      <c r="U15" s="298">
        <f>[1]Riepilogo!U13/1000</f>
        <v>20.352</v>
      </c>
      <c r="V15" s="298">
        <f>[1]Riepilogo!V13/1000</f>
        <v>20.57</v>
      </c>
      <c r="W15" s="298">
        <f>[1]Riepilogo!W13/1000</f>
        <v>20.847999999999999</v>
      </c>
      <c r="X15" s="298">
        <f>[1]Riepilogo!X13/1000</f>
        <v>21</v>
      </c>
      <c r="Y15" s="298">
        <f>[1]Riepilogo!Y13/1000</f>
        <v>21.187000000000001</v>
      </c>
      <c r="Z15" s="298">
        <f>[1]Riepilogo!Z13/1000</f>
        <v>19.451000000000001</v>
      </c>
      <c r="AA15" s="298">
        <f>[1]Riepilogo!AA13/1000</f>
        <v>19.716999999999999</v>
      </c>
      <c r="AB15" s="298">
        <f>[1]Riepilogo!AB13/1000</f>
        <v>18.753</v>
      </c>
      <c r="AC15" s="298">
        <f>[1]Riepilogo!AC13/1000</f>
        <v>18.667621999999998</v>
      </c>
      <c r="AD15" s="298">
        <f>[1]Riepilogo!AD13/1000</f>
        <v>17.988159</v>
      </c>
      <c r="AE15" s="298">
        <f>[1]Riepilogo!AE13/1000</f>
        <v>17.818329986370053</v>
      </c>
      <c r="AF15" s="298">
        <f>[1]Riepilogo!AF13/1000</f>
        <v>17.365914000000046</v>
      </c>
      <c r="AG15" s="300">
        <f>[1]Riepilogo!AG13/1000</f>
        <v>18.340047489110674</v>
      </c>
    </row>
    <row r="16" spans="1:35" x14ac:dyDescent="0.3">
      <c r="A16" s="297" t="s">
        <v>213</v>
      </c>
      <c r="B16" s="298">
        <f>[1]Riepilogo!B14/1000</f>
        <v>218.77799999999999</v>
      </c>
      <c r="C16" s="298">
        <f>[1]Riepilogo!C14/1000</f>
        <v>223.6875</v>
      </c>
      <c r="D16" s="298">
        <f>[1]Riepilogo!D14/1000</f>
        <v>228.06899999999999</v>
      </c>
      <c r="E16" s="298">
        <f>[1]Riepilogo!E14/1000</f>
        <v>228.964</v>
      </c>
      <c r="F16" s="298">
        <f>[1]Riepilogo!F14/1000</f>
        <v>236.55469999999997</v>
      </c>
      <c r="G16" s="298">
        <f>[1]Riepilogo!G14/1000</f>
        <v>243.46429999999998</v>
      </c>
      <c r="H16" s="298">
        <f>[1]Riepilogo!H14/1000</f>
        <v>245.95270000000002</v>
      </c>
      <c r="I16" s="298">
        <f>[1]Riepilogo!I14/1000</f>
        <v>253.67079999999999</v>
      </c>
      <c r="J16" s="298">
        <f>[1]Riepilogo!J14/1000</f>
        <v>260.803</v>
      </c>
      <c r="K16" s="298">
        <f>[1]Riepilogo!K14/1000</f>
        <v>267.27620000000002</v>
      </c>
      <c r="L16" s="298">
        <f>[1]Riepilogo!L14/1000</f>
        <v>279.31988399999994</v>
      </c>
      <c r="M16" s="298">
        <f>[1]Riepilogo!M14/1000</f>
        <v>285.49120199999993</v>
      </c>
      <c r="N16" s="298">
        <f>[1]Riepilogo!N14/1000</f>
        <v>290.96030300000001</v>
      </c>
      <c r="O16" s="298">
        <f>[1]Riepilogo!O14/1000</f>
        <v>299.78784000000002</v>
      </c>
      <c r="P16" s="298">
        <f>[1]Riepilogo!P14/1000</f>
        <v>304.51493099999999</v>
      </c>
      <c r="Q16" s="298">
        <f>[1]Riepilogo!Q14/1000</f>
        <v>309.84293400000001</v>
      </c>
      <c r="R16" s="298">
        <f>[1]Riepilogo!R14/1000</f>
        <v>317.56662900000009</v>
      </c>
      <c r="S16" s="298">
        <f>[1]Riepilogo!S14/1000</f>
        <v>318.95272800000004</v>
      </c>
      <c r="T16" s="298">
        <f>[1]Riepilogo!T14/1000</f>
        <v>319.03661399999999</v>
      </c>
      <c r="U16" s="298">
        <f>[1]Riepilogo!U14/1000</f>
        <v>299.91818499999999</v>
      </c>
      <c r="V16" s="298">
        <f>[1]Riepilogo!V14/1000</f>
        <v>309.88165799999996</v>
      </c>
      <c r="W16" s="298">
        <f>[1]Riepilogo!W14/1000</f>
        <v>313.78562799999997</v>
      </c>
      <c r="X16" s="298">
        <f>[1]Riepilogo!X14/1000</f>
        <v>307.21658199999996</v>
      </c>
      <c r="Y16" s="298">
        <f>[1]Riepilogo!Y14/1000</f>
        <v>297.28669700000006</v>
      </c>
      <c r="Z16" s="298">
        <f>[1]Riepilogo!Z14/1000</f>
        <v>291.08479199999999</v>
      </c>
      <c r="AA16" s="298">
        <f>[1]Riepilogo!AA14/1000</f>
        <v>297.18065300000001</v>
      </c>
      <c r="AB16" s="298">
        <f>[1]Riepilogo!AB14/1000</f>
        <v>295.50926199999992</v>
      </c>
      <c r="AC16" s="298">
        <f>[1]Riepilogo!AC14/1000</f>
        <v>301.88049700000005</v>
      </c>
      <c r="AD16" s="298">
        <f>[1]Riepilogo!AD14/1000</f>
        <v>303.44299718432001</v>
      </c>
      <c r="AE16" s="298">
        <f>[1]Riepilogo!AE14/1000</f>
        <v>301.80379999999997</v>
      </c>
      <c r="AF16" s="298">
        <f>[1]Riepilogo!AF14/1000</f>
        <v>283.81450000000001</v>
      </c>
      <c r="AG16" s="300">
        <f>[1]Riepilogo!AG14/1000</f>
        <v>299.73495251088934</v>
      </c>
      <c r="AI16" s="301"/>
    </row>
    <row r="18" spans="1:34" x14ac:dyDescent="0.3">
      <c r="A18" s="64" t="s">
        <v>214</v>
      </c>
      <c r="AH18" s="308" t="s">
        <v>215</v>
      </c>
    </row>
    <row r="19" spans="1:34" x14ac:dyDescent="0.3">
      <c r="A19" s="306" t="s">
        <v>216</v>
      </c>
      <c r="B19" s="309">
        <f>'7'!B7+'7'!B9</f>
        <v>26.295999999999999</v>
      </c>
      <c r="C19" s="309">
        <f>'7'!C7+'7'!C9</f>
        <v>29.168999999999997</v>
      </c>
      <c r="D19" s="309">
        <f>'7'!D7+'7'!D9</f>
        <v>32.119999999999997</v>
      </c>
      <c r="E19" s="309">
        <f>'7'!E7+'7'!E9</f>
        <v>34.968000000000004</v>
      </c>
      <c r="F19" s="309">
        <f>'7'!F7+'7'!F9</f>
        <v>38.612000000000002</v>
      </c>
      <c r="G19" s="309">
        <f>'7'!G7+'7'!G9</f>
        <v>40.183</v>
      </c>
      <c r="H19" s="309">
        <f>'7'!H7+'7'!H9</f>
        <v>43.783000000000001</v>
      </c>
      <c r="I19" s="309">
        <f>'7'!I7+'7'!I9</f>
        <v>53.024000000000001</v>
      </c>
      <c r="J19" s="309">
        <f>'7'!J7+'7'!J9</f>
        <v>57.805999999999997</v>
      </c>
      <c r="K19" s="309">
        <f>'7'!K7+'7'!K9</f>
        <v>63.143999999999998</v>
      </c>
      <c r="L19" s="309">
        <f>'7'!L7+'7'!L9</f>
        <v>21.157899999999998</v>
      </c>
      <c r="M19" s="309">
        <f>'7'!M7+'7'!M9</f>
        <v>20.430399999999999</v>
      </c>
      <c r="N19" s="309">
        <f>'7'!N7+'7'!N9</f>
        <v>20.2502</v>
      </c>
      <c r="O19" s="309">
        <f>'7'!O7+'7'!O9</f>
        <v>19.524000000000001</v>
      </c>
      <c r="P19" s="310">
        <f>'7'!P7+'7'!P9</f>
        <v>19.037000000000003</v>
      </c>
      <c r="Q19" s="310">
        <f>'7'!Q7+'7'!Q9</f>
        <v>19.786999999999999</v>
      </c>
      <c r="R19" s="310">
        <f>'7'!R7+'7'!R9</f>
        <v>18.353999999999999</v>
      </c>
      <c r="S19" s="310">
        <f>'7'!S7+'7'!S9</f>
        <v>19.116</v>
      </c>
      <c r="T19" s="310">
        <f>'7'!T7+'7'!T9</f>
        <v>18.762</v>
      </c>
      <c r="U19" s="310">
        <f>'7'!U7+'7'!U9</f>
        <v>20.271000000000001</v>
      </c>
      <c r="V19" s="310">
        <f>'7'!V7+'7'!V9</f>
        <v>23.861999999999998</v>
      </c>
      <c r="W19" s="310">
        <f>'7'!W7+'7'!W9</f>
        <v>23.553100000000001</v>
      </c>
      <c r="X19" s="310">
        <f>'7'!X7+'7'!X9</f>
        <v>16.0565</v>
      </c>
      <c r="Y19" s="310">
        <f>'7'!Y7+'7'!Y9</f>
        <v>16.0701</v>
      </c>
      <c r="Z19" s="310">
        <f>'7'!Z7+'7'!Z9</f>
        <v>15.742100000000001</v>
      </c>
      <c r="AA19" s="310">
        <f>'7'!AA7+'7'!AA9</f>
        <v>19.082799999999999</v>
      </c>
      <c r="AB19" s="311">
        <f>'7'!AB7+'7'!AB9</f>
        <v>18.467299999999998</v>
      </c>
      <c r="AC19" s="311">
        <f>'7'!AC7+'7'!AC9</f>
        <v>19.781600000000001</v>
      </c>
      <c r="AD19" s="311">
        <f>'7'!AD7+'7'!AD9</f>
        <v>22.7835</v>
      </c>
      <c r="AE19" s="311">
        <f>'7'!AE7+'7'!AE9</f>
        <v>22.3398</v>
      </c>
      <c r="AF19" s="311">
        <f>'7'!AF7+'7'!AF9</f>
        <v>20.3306</v>
      </c>
      <c r="AG19" s="312">
        <f>'7'!AG7+'7'!AG9</f>
        <v>20.79127096828115</v>
      </c>
      <c r="AH19" s="297"/>
    </row>
    <row r="20" spans="1:34" x14ac:dyDescent="0.3">
      <c r="A20" s="297" t="s">
        <v>206</v>
      </c>
      <c r="B20" s="298">
        <f t="shared" ref="B20:AC20" si="0">B9/B6*B19</f>
        <v>1.4005108771929824</v>
      </c>
      <c r="C20" s="298">
        <f t="shared" si="0"/>
        <v>1.5156757680334871</v>
      </c>
      <c r="D20" s="298">
        <f t="shared" si="0"/>
        <v>1.6767408311013285</v>
      </c>
      <c r="E20" s="298">
        <f t="shared" si="0"/>
        <v>1.7940557445624368</v>
      </c>
      <c r="F20" s="298">
        <f t="shared" si="0"/>
        <v>1.9389890717807956</v>
      </c>
      <c r="G20" s="298">
        <f t="shared" si="0"/>
        <v>2.0421940069146207</v>
      </c>
      <c r="H20" s="298">
        <f t="shared" si="0"/>
        <v>2.1600275127980537</v>
      </c>
      <c r="I20" s="298">
        <f t="shared" si="0"/>
        <v>2.5673867160191803</v>
      </c>
      <c r="J20" s="298">
        <f t="shared" si="0"/>
        <v>2.8585482420687156</v>
      </c>
      <c r="K20" s="298">
        <f t="shared" si="0"/>
        <v>3.0706910809036541</v>
      </c>
      <c r="L20" s="298">
        <f t="shared" si="0"/>
        <v>1.0199834084895931</v>
      </c>
      <c r="M20" s="298">
        <f t="shared" si="0"/>
        <v>0.95393099746459753</v>
      </c>
      <c r="N20" s="298">
        <f t="shared" si="0"/>
        <v>1.0276763120919734</v>
      </c>
      <c r="O20" s="298">
        <f t="shared" si="0"/>
        <v>0.90895942050585254</v>
      </c>
      <c r="P20" s="298">
        <f t="shared" si="0"/>
        <v>0.83467520477457768</v>
      </c>
      <c r="Q20" s="298">
        <f t="shared" si="0"/>
        <v>0.85122907416218641</v>
      </c>
      <c r="R20" s="298">
        <f t="shared" si="0"/>
        <v>0.75159269169487519</v>
      </c>
      <c r="S20" s="298">
        <f t="shared" si="0"/>
        <v>0.76662292816732514</v>
      </c>
      <c r="T20" s="298">
        <f t="shared" si="0"/>
        <v>0.70937333713951811</v>
      </c>
      <c r="U20" s="298">
        <f t="shared" si="0"/>
        <v>0.79890574873583253</v>
      </c>
      <c r="V20" s="298">
        <f t="shared" si="0"/>
        <v>0.89404245565679907</v>
      </c>
      <c r="W20" s="298">
        <f t="shared" si="0"/>
        <v>0.86713324805970593</v>
      </c>
      <c r="X20" s="298">
        <f t="shared" si="0"/>
        <v>0.61557232889551627</v>
      </c>
      <c r="Y20" s="298">
        <f t="shared" si="0"/>
        <v>0.60848204434205222</v>
      </c>
      <c r="Z20" s="298">
        <f t="shared" si="0"/>
        <v>0.60078401203595599</v>
      </c>
      <c r="AA20" s="298">
        <f t="shared" si="0"/>
        <v>0.71242108531603487</v>
      </c>
      <c r="AB20" s="298">
        <f t="shared" si="0"/>
        <v>0.64147604829302018</v>
      </c>
      <c r="AC20" s="298">
        <f t="shared" si="0"/>
        <v>0.70641918765552769</v>
      </c>
      <c r="AD20" s="298">
        <f>AD9/AD6*AD19</f>
        <v>0.77571847962610374</v>
      </c>
      <c r="AE20" s="298">
        <f>AE9/AE6*AE19</f>
        <v>0.75286997318444171</v>
      </c>
      <c r="AF20" s="298">
        <f>AF9/AF6*AF19</f>
        <v>0.64376739393242266</v>
      </c>
      <c r="AG20" s="300">
        <f>AG9/AG6*AG19</f>
        <v>0.60557099907614997</v>
      </c>
      <c r="AH20" s="297" t="s">
        <v>217</v>
      </c>
    </row>
    <row r="21" spans="1:34" x14ac:dyDescent="0.3">
      <c r="A21" s="297" t="s">
        <v>207</v>
      </c>
      <c r="B21" s="298">
        <f>B19-B20</f>
        <v>24.895489122807017</v>
      </c>
      <c r="C21" s="298">
        <f t="shared" ref="C21:AC21" si="1">C19-C20</f>
        <v>27.653324231966511</v>
      </c>
      <c r="D21" s="298">
        <f t="shared" si="1"/>
        <v>30.44325916889867</v>
      </c>
      <c r="E21" s="298">
        <f t="shared" si="1"/>
        <v>33.173944255437569</v>
      </c>
      <c r="F21" s="298">
        <f t="shared" si="1"/>
        <v>36.673010928219206</v>
      </c>
      <c r="G21" s="298">
        <f t="shared" si="1"/>
        <v>38.14080599308538</v>
      </c>
      <c r="H21" s="298">
        <f t="shared" si="1"/>
        <v>41.622972487201949</v>
      </c>
      <c r="I21" s="298">
        <f t="shared" si="1"/>
        <v>50.456613283980822</v>
      </c>
      <c r="J21" s="298">
        <f t="shared" si="1"/>
        <v>54.947451757931283</v>
      </c>
      <c r="K21" s="298">
        <f t="shared" si="1"/>
        <v>60.073308919096341</v>
      </c>
      <c r="L21" s="298">
        <f t="shared" si="1"/>
        <v>20.137916591510404</v>
      </c>
      <c r="M21" s="298">
        <f t="shared" si="1"/>
        <v>19.476469002535403</v>
      </c>
      <c r="N21" s="298">
        <f t="shared" si="1"/>
        <v>19.222523687908026</v>
      </c>
      <c r="O21" s="298">
        <f t="shared" si="1"/>
        <v>18.615040579494149</v>
      </c>
      <c r="P21" s="298">
        <f t="shared" si="1"/>
        <v>18.202324795225426</v>
      </c>
      <c r="Q21" s="298">
        <f t="shared" si="1"/>
        <v>18.935770925837812</v>
      </c>
      <c r="R21" s="298">
        <f t="shared" si="1"/>
        <v>17.602407308305125</v>
      </c>
      <c r="S21" s="298">
        <f t="shared" si="1"/>
        <v>18.349377071832674</v>
      </c>
      <c r="T21" s="298">
        <f t="shared" si="1"/>
        <v>18.052626662860483</v>
      </c>
      <c r="U21" s="298">
        <f t="shared" si="1"/>
        <v>19.472094251264167</v>
      </c>
      <c r="V21" s="298">
        <f t="shared" si="1"/>
        <v>22.9679575443432</v>
      </c>
      <c r="W21" s="298">
        <f t="shared" si="1"/>
        <v>22.685966751940295</v>
      </c>
      <c r="X21" s="298">
        <f t="shared" si="1"/>
        <v>15.440927671104484</v>
      </c>
      <c r="Y21" s="298">
        <f t="shared" si="1"/>
        <v>15.461617955657948</v>
      </c>
      <c r="Z21" s="298">
        <f t="shared" si="1"/>
        <v>15.141315987964045</v>
      </c>
      <c r="AA21" s="298">
        <f t="shared" si="1"/>
        <v>18.370378914683965</v>
      </c>
      <c r="AB21" s="298">
        <f t="shared" si="1"/>
        <v>17.82582395170698</v>
      </c>
      <c r="AC21" s="298">
        <f t="shared" si="1"/>
        <v>19.075180812344474</v>
      </c>
      <c r="AD21" s="298">
        <f>AD19-AD20</f>
        <v>22.007781520373896</v>
      </c>
      <c r="AE21" s="298">
        <f>AE19-AE20</f>
        <v>21.586930026815558</v>
      </c>
      <c r="AF21" s="298">
        <f>AF19-AF20</f>
        <v>19.686832606067579</v>
      </c>
      <c r="AG21" s="300">
        <f>AG19-AG20</f>
        <v>20.185699969205</v>
      </c>
      <c r="AH21" s="297"/>
    </row>
    <row r="22" spans="1:34" x14ac:dyDescent="0.3">
      <c r="A22" s="297" t="s">
        <v>208</v>
      </c>
      <c r="B22" s="298">
        <f>(B11/B6*B19)</f>
        <v>0.58055157894736842</v>
      </c>
      <c r="C22" s="298">
        <f t="shared" ref="C22:AC22" si="2">(C11/C6*C19)</f>
        <v>0.60187818760101253</v>
      </c>
      <c r="D22" s="298">
        <f t="shared" si="2"/>
        <v>0.70215563039769457</v>
      </c>
      <c r="E22" s="298">
        <f t="shared" si="2"/>
        <v>0.65744899956014768</v>
      </c>
      <c r="F22" s="298">
        <f t="shared" si="2"/>
        <v>0.69124685575898148</v>
      </c>
      <c r="G22" s="298">
        <f t="shared" si="2"/>
        <v>0.93615118413604304</v>
      </c>
      <c r="H22" s="298">
        <f t="shared" si="2"/>
        <v>1.232714930182951</v>
      </c>
      <c r="I22" s="298">
        <f t="shared" si="2"/>
        <v>1.4186414114140147</v>
      </c>
      <c r="J22" s="298">
        <f t="shared" si="2"/>
        <v>1.8597140349661652</v>
      </c>
      <c r="K22" s="298">
        <f t="shared" si="2"/>
        <v>2.1161361323078594</v>
      </c>
      <c r="L22" s="298">
        <f t="shared" si="2"/>
        <v>0.69827219843097021</v>
      </c>
      <c r="M22" s="298">
        <f t="shared" si="2"/>
        <v>0.69644281359069204</v>
      </c>
      <c r="N22" s="298">
        <f t="shared" si="2"/>
        <v>0.75626770490975781</v>
      </c>
      <c r="O22" s="298">
        <f t="shared" si="2"/>
        <v>0.69709613898549727</v>
      </c>
      <c r="P22" s="298">
        <f t="shared" si="2"/>
        <v>0.64638952860112586</v>
      </c>
      <c r="Q22" s="298">
        <f t="shared" si="2"/>
        <v>0.60716604559992016</v>
      </c>
      <c r="R22" s="298">
        <f t="shared" si="2"/>
        <v>0.51137375848752187</v>
      </c>
      <c r="S22" s="298">
        <f t="shared" si="2"/>
        <v>0.46613428110299282</v>
      </c>
      <c r="T22" s="298">
        <f t="shared" si="2"/>
        <v>0.44787107181533775</v>
      </c>
      <c r="U22" s="298">
        <f t="shared" si="2"/>
        <v>0.40162046810683066</v>
      </c>
      <c r="V22" s="298">
        <f t="shared" si="2"/>
        <v>0.35177366851211511</v>
      </c>
      <c r="W22" s="298">
        <f t="shared" si="2"/>
        <v>0.19763774865039208</v>
      </c>
      <c r="X22" s="298">
        <f t="shared" si="2"/>
        <v>0.14426783185565711</v>
      </c>
      <c r="Y22" s="298">
        <f t="shared" si="2"/>
        <v>0.13835182859857995</v>
      </c>
      <c r="Z22" s="298">
        <f t="shared" si="2"/>
        <v>0.13102092962753575</v>
      </c>
      <c r="AA22" s="298">
        <f t="shared" si="2"/>
        <v>0.12872747767883172</v>
      </c>
      <c r="AB22" s="298">
        <f t="shared" si="2"/>
        <v>0.15728859648698995</v>
      </c>
      <c r="AC22" s="298">
        <f t="shared" si="2"/>
        <v>0.16571007193040091</v>
      </c>
      <c r="AD22" s="298">
        <f>(AD11/AD6*AD19)</f>
        <v>0.18184421871208897</v>
      </c>
      <c r="AE22" s="298">
        <f>(AE11/AE6*AE19)</f>
        <v>0.18771763768789809</v>
      </c>
      <c r="AF22" s="298">
        <f>(AF11/AF6*AF19)</f>
        <v>0.19335488089741124</v>
      </c>
      <c r="AG22" s="300">
        <f>(AG11/AG6*AG19)</f>
        <v>0.20518923807910761</v>
      </c>
      <c r="AH22" s="297" t="s">
        <v>217</v>
      </c>
    </row>
    <row r="23" spans="1:34" x14ac:dyDescent="0.3">
      <c r="A23" s="297" t="s">
        <v>209</v>
      </c>
      <c r="B23" s="298">
        <f>B21-B22</f>
        <v>24.314937543859649</v>
      </c>
      <c r="C23" s="298">
        <f t="shared" ref="C23:AC23" si="3">C21-C22</f>
        <v>27.051446044365498</v>
      </c>
      <c r="D23" s="298">
        <f t="shared" si="3"/>
        <v>29.741103538500976</v>
      </c>
      <c r="E23" s="298">
        <f t="shared" si="3"/>
        <v>32.516495255877423</v>
      </c>
      <c r="F23" s="298">
        <f t="shared" si="3"/>
        <v>35.981764072460223</v>
      </c>
      <c r="G23" s="298">
        <f t="shared" si="3"/>
        <v>37.204654808949336</v>
      </c>
      <c r="H23" s="298">
        <f t="shared" si="3"/>
        <v>40.390257557018998</v>
      </c>
      <c r="I23" s="298">
        <f t="shared" si="3"/>
        <v>49.037971872566807</v>
      </c>
      <c r="J23" s="298">
        <f t="shared" si="3"/>
        <v>53.087737722965116</v>
      </c>
      <c r="K23" s="298">
        <f t="shared" si="3"/>
        <v>57.957172786788483</v>
      </c>
      <c r="L23" s="298">
        <f t="shared" si="3"/>
        <v>19.439644393079433</v>
      </c>
      <c r="M23" s="298">
        <f t="shared" si="3"/>
        <v>18.78002618894471</v>
      </c>
      <c r="N23" s="298">
        <f t="shared" si="3"/>
        <v>18.46625598299827</v>
      </c>
      <c r="O23" s="298">
        <f t="shared" si="3"/>
        <v>17.917944440508652</v>
      </c>
      <c r="P23" s="298">
        <f t="shared" si="3"/>
        <v>17.555935266624299</v>
      </c>
      <c r="Q23" s="298">
        <f t="shared" si="3"/>
        <v>18.32860488023789</v>
      </c>
      <c r="R23" s="298">
        <f t="shared" si="3"/>
        <v>17.091033549817602</v>
      </c>
      <c r="S23" s="298">
        <f t="shared" si="3"/>
        <v>17.883242790729682</v>
      </c>
      <c r="T23" s="298">
        <f t="shared" si="3"/>
        <v>17.604755591045144</v>
      </c>
      <c r="U23" s="298">
        <f t="shared" si="3"/>
        <v>19.070473783157336</v>
      </c>
      <c r="V23" s="298">
        <f t="shared" si="3"/>
        <v>22.616183875831084</v>
      </c>
      <c r="W23" s="298">
        <f t="shared" si="3"/>
        <v>22.488329003289902</v>
      </c>
      <c r="X23" s="298">
        <f t="shared" si="3"/>
        <v>15.296659839248827</v>
      </c>
      <c r="Y23" s="298">
        <f t="shared" si="3"/>
        <v>15.323266127059368</v>
      </c>
      <c r="Z23" s="298">
        <f t="shared" si="3"/>
        <v>15.01029505833651</v>
      </c>
      <c r="AA23" s="298">
        <f t="shared" si="3"/>
        <v>18.241651437005132</v>
      </c>
      <c r="AB23" s="298">
        <f t="shared" si="3"/>
        <v>17.668535355219991</v>
      </c>
      <c r="AC23" s="298">
        <f t="shared" si="3"/>
        <v>18.909470740414072</v>
      </c>
      <c r="AD23" s="298">
        <f>AD21-AD22</f>
        <v>21.825937301661806</v>
      </c>
      <c r="AE23" s="298">
        <f>AE21-AE22</f>
        <v>21.399212389127662</v>
      </c>
      <c r="AF23" s="298">
        <f>AF21-AF22</f>
        <v>19.49347772517017</v>
      </c>
      <c r="AG23" s="300">
        <f>AG21-AG22</f>
        <v>19.980510731125893</v>
      </c>
      <c r="AH23" s="297"/>
    </row>
    <row r="24" spans="1:34" x14ac:dyDescent="0.3">
      <c r="A24" s="297" t="s">
        <v>210</v>
      </c>
      <c r="B24" s="298"/>
      <c r="C24" s="298"/>
      <c r="D24" s="298"/>
      <c r="E24" s="298"/>
      <c r="F24" s="298"/>
      <c r="G24" s="298"/>
      <c r="H24" s="298"/>
      <c r="I24" s="298"/>
      <c r="J24" s="298"/>
      <c r="K24" s="298"/>
      <c r="L24" s="298"/>
      <c r="M24" s="298"/>
      <c r="N24" s="298"/>
      <c r="O24" s="298"/>
      <c r="P24" s="298"/>
      <c r="Q24" s="298"/>
      <c r="R24" s="298"/>
      <c r="S24" s="298"/>
      <c r="T24" s="298"/>
      <c r="U24" s="298"/>
      <c r="V24" s="298"/>
      <c r="W24" s="298"/>
      <c r="X24" s="298"/>
      <c r="Y24" s="298"/>
      <c r="Z24" s="298"/>
      <c r="AA24" s="298"/>
      <c r="AB24" s="298"/>
      <c r="AC24" s="298"/>
      <c r="AD24" s="298"/>
      <c r="AE24" s="298"/>
      <c r="AF24" s="298"/>
      <c r="AG24" s="300"/>
      <c r="AH24" s="297" t="s">
        <v>218</v>
      </c>
    </row>
    <row r="25" spans="1:34" x14ac:dyDescent="0.3">
      <c r="A25" s="297" t="s">
        <v>211</v>
      </c>
      <c r="B25" s="298">
        <f>B23+B24</f>
        <v>24.314937543859649</v>
      </c>
      <c r="C25" s="298">
        <f t="shared" ref="C25:AC25" si="4">C23+C24</f>
        <v>27.051446044365498</v>
      </c>
      <c r="D25" s="298">
        <f t="shared" si="4"/>
        <v>29.741103538500976</v>
      </c>
      <c r="E25" s="298">
        <f t="shared" si="4"/>
        <v>32.516495255877423</v>
      </c>
      <c r="F25" s="298">
        <f t="shared" si="4"/>
        <v>35.981764072460223</v>
      </c>
      <c r="G25" s="298">
        <f t="shared" si="4"/>
        <v>37.204654808949336</v>
      </c>
      <c r="H25" s="298">
        <f t="shared" si="4"/>
        <v>40.390257557018998</v>
      </c>
      <c r="I25" s="298">
        <f t="shared" si="4"/>
        <v>49.037971872566807</v>
      </c>
      <c r="J25" s="298">
        <f t="shared" si="4"/>
        <v>53.087737722965116</v>
      </c>
      <c r="K25" s="298">
        <f t="shared" si="4"/>
        <v>57.957172786788483</v>
      </c>
      <c r="L25" s="298">
        <f t="shared" si="4"/>
        <v>19.439644393079433</v>
      </c>
      <c r="M25" s="298">
        <f t="shared" si="4"/>
        <v>18.78002618894471</v>
      </c>
      <c r="N25" s="298">
        <f t="shared" si="4"/>
        <v>18.46625598299827</v>
      </c>
      <c r="O25" s="298">
        <f t="shared" si="4"/>
        <v>17.917944440508652</v>
      </c>
      <c r="P25" s="298">
        <f t="shared" si="4"/>
        <v>17.555935266624299</v>
      </c>
      <c r="Q25" s="298">
        <f t="shared" si="4"/>
        <v>18.32860488023789</v>
      </c>
      <c r="R25" s="298">
        <f t="shared" si="4"/>
        <v>17.091033549817602</v>
      </c>
      <c r="S25" s="298">
        <f t="shared" si="4"/>
        <v>17.883242790729682</v>
      </c>
      <c r="T25" s="298">
        <f t="shared" si="4"/>
        <v>17.604755591045144</v>
      </c>
      <c r="U25" s="298">
        <f t="shared" si="4"/>
        <v>19.070473783157336</v>
      </c>
      <c r="V25" s="298">
        <f t="shared" si="4"/>
        <v>22.616183875831084</v>
      </c>
      <c r="W25" s="298">
        <f t="shared" si="4"/>
        <v>22.488329003289902</v>
      </c>
      <c r="X25" s="298">
        <f t="shared" si="4"/>
        <v>15.296659839248827</v>
      </c>
      <c r="Y25" s="298">
        <f t="shared" si="4"/>
        <v>15.323266127059368</v>
      </c>
      <c r="Z25" s="298">
        <f t="shared" si="4"/>
        <v>15.01029505833651</v>
      </c>
      <c r="AA25" s="298">
        <f t="shared" si="4"/>
        <v>18.241651437005132</v>
      </c>
      <c r="AB25" s="298">
        <f t="shared" si="4"/>
        <v>17.668535355219991</v>
      </c>
      <c r="AC25" s="298">
        <f t="shared" si="4"/>
        <v>18.909470740414072</v>
      </c>
      <c r="AD25" s="298">
        <f>AD23+AD24</f>
        <v>21.825937301661806</v>
      </c>
      <c r="AE25" s="298">
        <f>AE23+AE24</f>
        <v>21.399212389127662</v>
      </c>
      <c r="AF25" s="298">
        <f>AF23+AF24</f>
        <v>19.49347772517017</v>
      </c>
      <c r="AG25" s="300">
        <f>AG23+AG24</f>
        <v>19.980510731125893</v>
      </c>
      <c r="AH25" s="297"/>
    </row>
    <row r="26" spans="1:34" x14ac:dyDescent="0.3">
      <c r="A26" s="297" t="s">
        <v>212</v>
      </c>
      <c r="B26" s="298"/>
      <c r="C26" s="298"/>
      <c r="D26" s="298"/>
      <c r="E26" s="298"/>
      <c r="F26" s="298"/>
      <c r="G26" s="298"/>
      <c r="H26" s="298"/>
      <c r="I26" s="298"/>
      <c r="J26" s="298"/>
      <c r="K26" s="298"/>
      <c r="L26" s="298"/>
      <c r="M26" s="298"/>
      <c r="N26" s="298"/>
      <c r="O26" s="298"/>
      <c r="P26" s="298"/>
      <c r="Q26" s="298"/>
      <c r="R26" s="298"/>
      <c r="S26" s="298"/>
      <c r="T26" s="298"/>
      <c r="U26" s="298"/>
      <c r="V26" s="298"/>
      <c r="W26" s="298"/>
      <c r="X26" s="298"/>
      <c r="Y26" s="298"/>
      <c r="Z26" s="298"/>
      <c r="AA26" s="298"/>
      <c r="AB26" s="298"/>
      <c r="AC26" s="298"/>
      <c r="AD26" s="298"/>
      <c r="AE26" s="298"/>
      <c r="AF26" s="298"/>
      <c r="AG26" s="300"/>
      <c r="AH26" s="297" t="s">
        <v>219</v>
      </c>
    </row>
    <row r="27" spans="1:34" x14ac:dyDescent="0.3">
      <c r="A27" s="297" t="s">
        <v>213</v>
      </c>
      <c r="B27" s="298">
        <f>B25-B26</f>
        <v>24.314937543859649</v>
      </c>
      <c r="C27" s="298">
        <f t="shared" ref="C27:AC27" si="5">C25-C26</f>
        <v>27.051446044365498</v>
      </c>
      <c r="D27" s="298">
        <f t="shared" si="5"/>
        <v>29.741103538500976</v>
      </c>
      <c r="E27" s="298">
        <f t="shared" si="5"/>
        <v>32.516495255877423</v>
      </c>
      <c r="F27" s="298">
        <f t="shared" si="5"/>
        <v>35.981764072460223</v>
      </c>
      <c r="G27" s="298">
        <f t="shared" si="5"/>
        <v>37.204654808949336</v>
      </c>
      <c r="H27" s="298">
        <f t="shared" si="5"/>
        <v>40.390257557018998</v>
      </c>
      <c r="I27" s="298">
        <f t="shared" si="5"/>
        <v>49.037971872566807</v>
      </c>
      <c r="J27" s="298">
        <f t="shared" si="5"/>
        <v>53.087737722965116</v>
      </c>
      <c r="K27" s="298">
        <f t="shared" si="5"/>
        <v>57.957172786788483</v>
      </c>
      <c r="L27" s="298">
        <f t="shared" si="5"/>
        <v>19.439644393079433</v>
      </c>
      <c r="M27" s="298">
        <f t="shared" si="5"/>
        <v>18.78002618894471</v>
      </c>
      <c r="N27" s="298">
        <f t="shared" si="5"/>
        <v>18.46625598299827</v>
      </c>
      <c r="O27" s="298">
        <f t="shared" si="5"/>
        <v>17.917944440508652</v>
      </c>
      <c r="P27" s="298">
        <f t="shared" si="5"/>
        <v>17.555935266624299</v>
      </c>
      <c r="Q27" s="298">
        <f t="shared" si="5"/>
        <v>18.32860488023789</v>
      </c>
      <c r="R27" s="298">
        <f t="shared" si="5"/>
        <v>17.091033549817602</v>
      </c>
      <c r="S27" s="298">
        <f t="shared" si="5"/>
        <v>17.883242790729682</v>
      </c>
      <c r="T27" s="298">
        <f t="shared" si="5"/>
        <v>17.604755591045144</v>
      </c>
      <c r="U27" s="298">
        <f t="shared" si="5"/>
        <v>19.070473783157336</v>
      </c>
      <c r="V27" s="298">
        <f t="shared" si="5"/>
        <v>22.616183875831084</v>
      </c>
      <c r="W27" s="298">
        <f t="shared" si="5"/>
        <v>22.488329003289902</v>
      </c>
      <c r="X27" s="298">
        <f t="shared" si="5"/>
        <v>15.296659839248827</v>
      </c>
      <c r="Y27" s="298">
        <f t="shared" si="5"/>
        <v>15.323266127059368</v>
      </c>
      <c r="Z27" s="298">
        <f t="shared" si="5"/>
        <v>15.01029505833651</v>
      </c>
      <c r="AA27" s="298">
        <f t="shared" si="5"/>
        <v>18.241651437005132</v>
      </c>
      <c r="AB27" s="298">
        <f t="shared" si="5"/>
        <v>17.668535355219991</v>
      </c>
      <c r="AC27" s="298">
        <f t="shared" si="5"/>
        <v>18.909470740414072</v>
      </c>
      <c r="AD27" s="298">
        <f>AD25-AD26</f>
        <v>21.825937301661806</v>
      </c>
      <c r="AE27" s="298">
        <f>AE25-AE26</f>
        <v>21.399212389127662</v>
      </c>
      <c r="AF27" s="298">
        <f>AF25-AF26</f>
        <v>19.49347772517017</v>
      </c>
      <c r="AG27" s="300">
        <f>AG25-AG26</f>
        <v>19.980510731125893</v>
      </c>
      <c r="AH27" s="297" t="s">
        <v>220</v>
      </c>
    </row>
    <row r="28" spans="1:34" x14ac:dyDescent="0.3">
      <c r="B28" s="313"/>
      <c r="T28" s="314"/>
    </row>
    <row r="29" spans="1:34" x14ac:dyDescent="0.3">
      <c r="B29" s="313"/>
      <c r="T29" s="314"/>
    </row>
    <row r="31" spans="1:34" x14ac:dyDescent="0.3">
      <c r="AE31" s="315"/>
      <c r="AF31" s="315"/>
    </row>
    <row r="33" spans="24:29" x14ac:dyDescent="0.3">
      <c r="X33" s="315"/>
      <c r="Y33" s="315"/>
      <c r="Z33" s="315"/>
      <c r="AA33" s="315"/>
      <c r="AB33" s="315"/>
      <c r="AC33" s="315"/>
    </row>
    <row r="34" spans="24:29" x14ac:dyDescent="0.3">
      <c r="AB34" s="315"/>
      <c r="AC34" s="315"/>
    </row>
  </sheetData>
  <mergeCells count="1">
    <mergeCell ref="A4:A5"/>
  </mergeCells>
  <hyperlinks>
    <hyperlink ref="A1" location="Indice!A1" display="Torna indietro" xr:uid="{1911DA91-9738-4687-8466-D364EEC3C23B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D60DB-F238-4EB9-9232-E8785621A016}">
  <dimension ref="A1:Z61"/>
  <sheetViews>
    <sheetView showGridLines="0" zoomScale="90" zoomScaleNormal="90" workbookViewId="0"/>
  </sheetViews>
  <sheetFormatPr defaultColWidth="9.33203125" defaultRowHeight="15.6" x14ac:dyDescent="0.3"/>
  <cols>
    <col min="1" max="1" width="13.33203125" style="5" customWidth="1"/>
    <col min="2" max="2" width="21.44140625" style="5" bestFit="1" customWidth="1"/>
    <col min="3" max="8" width="16.6640625" style="5" customWidth="1"/>
    <col min="9" max="9" width="9.33203125" style="5"/>
    <col min="10" max="11" width="11.33203125" style="5" bestFit="1" customWidth="1"/>
    <col min="12" max="12" width="11.33203125" style="5" customWidth="1"/>
    <col min="13" max="13" width="11.33203125" style="5" bestFit="1" customWidth="1"/>
    <col min="14" max="14" width="9.33203125" style="5"/>
    <col min="15" max="15" width="10.5546875" style="5" bestFit="1" customWidth="1"/>
    <col min="16" max="16" width="10.6640625" style="5" bestFit="1" customWidth="1"/>
    <col min="18" max="24" width="9.33203125" style="5"/>
    <col min="25" max="25" width="11.33203125" style="5" bestFit="1" customWidth="1"/>
    <col min="26" max="16384" width="9.33203125" style="5"/>
  </cols>
  <sheetData>
    <row r="1" spans="1:26" x14ac:dyDescent="0.3">
      <c r="A1" s="8" t="s">
        <v>27</v>
      </c>
      <c r="B1" s="8"/>
      <c r="P1" s="316"/>
    </row>
    <row r="2" spans="1:26" x14ac:dyDescent="0.3">
      <c r="J2" s="317"/>
    </row>
    <row r="3" spans="1:26" ht="18" x14ac:dyDescent="0.4">
      <c r="A3" s="64" t="s">
        <v>221</v>
      </c>
      <c r="O3" s="316"/>
    </row>
    <row r="4" spans="1:26" ht="66.599999999999994" customHeight="1" x14ac:dyDescent="0.3">
      <c r="A4" s="486" t="s">
        <v>222</v>
      </c>
      <c r="B4" s="318" t="s">
        <v>223</v>
      </c>
      <c r="C4" s="318" t="s">
        <v>224</v>
      </c>
      <c r="D4" s="318" t="s">
        <v>225</v>
      </c>
      <c r="E4" s="318" t="s">
        <v>226</v>
      </c>
      <c r="F4" s="318" t="s">
        <v>227</v>
      </c>
      <c r="G4" s="318" t="s">
        <v>228</v>
      </c>
      <c r="H4" s="318" t="s">
        <v>213</v>
      </c>
      <c r="K4" s="316"/>
      <c r="L4" s="316"/>
    </row>
    <row r="5" spans="1:26" ht="19.95" customHeight="1" x14ac:dyDescent="0.3">
      <c r="A5" s="487"/>
      <c r="B5" s="488" t="s">
        <v>229</v>
      </c>
      <c r="C5" s="489"/>
      <c r="D5" s="489"/>
      <c r="E5" s="489"/>
      <c r="F5" s="489"/>
      <c r="G5" s="489"/>
      <c r="H5" s="490"/>
      <c r="M5" s="316"/>
      <c r="Y5" s="319"/>
    </row>
    <row r="6" spans="1:26" x14ac:dyDescent="0.3">
      <c r="A6" s="320">
        <v>1990</v>
      </c>
      <c r="B6" s="321">
        <v>709.29953161530761</v>
      </c>
      <c r="C6" s="321">
        <v>709.09465017925459</v>
      </c>
      <c r="D6" s="321">
        <v>709.09465017925459</v>
      </c>
      <c r="E6" s="321">
        <v>593.14281910798582</v>
      </c>
      <c r="F6" s="321"/>
      <c r="G6" s="321">
        <v>593.14281910798582</v>
      </c>
      <c r="H6" s="321">
        <v>577.87626024741905</v>
      </c>
      <c r="J6" s="322"/>
      <c r="K6" s="322"/>
      <c r="L6" s="323"/>
      <c r="M6" s="322"/>
      <c r="N6" s="324"/>
      <c r="O6" s="322"/>
      <c r="P6" s="323"/>
      <c r="Q6" s="325"/>
      <c r="R6" s="325"/>
      <c r="S6" s="325"/>
      <c r="T6" s="325"/>
      <c r="U6" s="325"/>
      <c r="V6" s="325"/>
      <c r="W6" s="325"/>
      <c r="X6" s="325"/>
      <c r="Y6" s="325"/>
      <c r="Z6" s="324"/>
    </row>
    <row r="7" spans="1:26" hidden="1" x14ac:dyDescent="0.3">
      <c r="A7" s="320">
        <v>1991</v>
      </c>
      <c r="B7" s="321">
        <v>708.82751750114301</v>
      </c>
      <c r="C7" s="321">
        <v>708.41046374272435</v>
      </c>
      <c r="D7" s="321">
        <v>708.41046374272435</v>
      </c>
      <c r="E7" s="321">
        <v>561.0870175338747</v>
      </c>
      <c r="F7" s="321"/>
      <c r="G7" s="321">
        <v>561.0870175338747</v>
      </c>
      <c r="H7" s="321">
        <v>547.9482690662918</v>
      </c>
      <c r="J7" s="322"/>
      <c r="K7" s="322"/>
      <c r="L7" s="323"/>
      <c r="M7" s="322"/>
      <c r="N7" s="324"/>
      <c r="O7" s="322"/>
      <c r="P7" s="323"/>
      <c r="Q7" s="325"/>
      <c r="R7" s="325"/>
      <c r="S7" s="325"/>
      <c r="T7" s="325"/>
      <c r="U7" s="325"/>
      <c r="V7" s="325"/>
      <c r="W7" s="325"/>
      <c r="X7" s="325"/>
      <c r="Y7" s="319"/>
      <c r="Z7" s="324"/>
    </row>
    <row r="8" spans="1:26" hidden="1" x14ac:dyDescent="0.3">
      <c r="A8" s="320">
        <v>1992</v>
      </c>
      <c r="B8" s="321">
        <v>694.20650817172748</v>
      </c>
      <c r="C8" s="321">
        <v>693.84503436947034</v>
      </c>
      <c r="D8" s="321">
        <v>693.84503436947034</v>
      </c>
      <c r="E8" s="321">
        <v>550.55962193745802</v>
      </c>
      <c r="F8" s="321"/>
      <c r="G8" s="321">
        <v>550.55962193745802</v>
      </c>
      <c r="H8" s="321">
        <v>537.52158293134926</v>
      </c>
      <c r="J8" s="322"/>
      <c r="K8" s="322"/>
      <c r="L8" s="323"/>
      <c r="M8" s="322"/>
      <c r="N8" s="324"/>
      <c r="O8" s="322"/>
      <c r="P8" s="323"/>
      <c r="Q8" s="325"/>
      <c r="R8" s="325"/>
      <c r="S8" s="325"/>
      <c r="T8" s="325"/>
      <c r="U8" s="325"/>
      <c r="V8" s="325"/>
      <c r="W8" s="325"/>
      <c r="X8" s="325"/>
      <c r="Y8" s="319"/>
      <c r="Z8" s="324"/>
    </row>
    <row r="9" spans="1:26" hidden="1" x14ac:dyDescent="0.3">
      <c r="A9" s="320">
        <v>1993</v>
      </c>
      <c r="B9" s="321">
        <v>681.0874849095951</v>
      </c>
      <c r="C9" s="321">
        <v>680.68106382671021</v>
      </c>
      <c r="D9" s="321">
        <v>680.68106382671021</v>
      </c>
      <c r="E9" s="321">
        <v>539.864384668767</v>
      </c>
      <c r="F9" s="321"/>
      <c r="G9" s="321">
        <v>539.864384668767</v>
      </c>
      <c r="H9" s="321">
        <v>518.1273004011033</v>
      </c>
      <c r="J9" s="322"/>
      <c r="K9" s="322"/>
      <c r="L9" s="323"/>
      <c r="M9" s="322"/>
      <c r="N9" s="324"/>
      <c r="O9" s="322"/>
      <c r="P9" s="323"/>
      <c r="Q9" s="325"/>
      <c r="R9" s="325"/>
      <c r="S9" s="325"/>
      <c r="T9" s="325"/>
      <c r="U9" s="325"/>
      <c r="V9" s="325"/>
      <c r="W9" s="325"/>
      <c r="X9" s="325"/>
      <c r="Y9" s="319"/>
      <c r="Z9" s="324"/>
    </row>
    <row r="10" spans="1:26" hidden="1" x14ac:dyDescent="0.3">
      <c r="A10" s="320">
        <v>1994</v>
      </c>
      <c r="B10" s="321">
        <v>679.38088519068276</v>
      </c>
      <c r="C10" s="321">
        <v>678.66380633818471</v>
      </c>
      <c r="D10" s="321">
        <v>678.66380633818471</v>
      </c>
      <c r="E10" s="321">
        <v>535.07225386081757</v>
      </c>
      <c r="F10" s="321"/>
      <c r="G10" s="321">
        <v>535.07225386081757</v>
      </c>
      <c r="H10" s="321">
        <v>517.39520215175287</v>
      </c>
      <c r="J10" s="322"/>
      <c r="K10" s="322"/>
      <c r="L10" s="323"/>
      <c r="M10" s="322"/>
      <c r="N10" s="324"/>
      <c r="O10" s="322"/>
      <c r="P10" s="323"/>
      <c r="Q10" s="325"/>
      <c r="R10" s="325"/>
      <c r="S10" s="325"/>
      <c r="T10" s="325"/>
      <c r="U10" s="325"/>
      <c r="V10" s="325"/>
      <c r="W10" s="325"/>
      <c r="X10" s="325"/>
      <c r="Y10" s="319"/>
      <c r="Z10" s="324"/>
    </row>
    <row r="11" spans="1:26" x14ac:dyDescent="0.3">
      <c r="A11" s="320">
        <v>1995</v>
      </c>
      <c r="B11" s="321">
        <v>682.88994778216784</v>
      </c>
      <c r="C11" s="321">
        <v>681.83328325159027</v>
      </c>
      <c r="D11" s="321">
        <v>681.83328325159027</v>
      </c>
      <c r="E11" s="321">
        <v>562.31217868522663</v>
      </c>
      <c r="F11" s="321"/>
      <c r="G11" s="321">
        <v>562.31217868522663</v>
      </c>
      <c r="H11" s="321">
        <v>548.22113288443131</v>
      </c>
      <c r="J11" s="322"/>
      <c r="K11" s="322"/>
      <c r="L11" s="323"/>
      <c r="M11" s="322"/>
      <c r="N11" s="324"/>
      <c r="O11" s="322"/>
      <c r="P11" s="323"/>
      <c r="Q11" s="325"/>
      <c r="R11" s="325"/>
      <c r="S11" s="325"/>
      <c r="T11" s="325"/>
      <c r="U11" s="325"/>
      <c r="V11" s="325"/>
      <c r="W11" s="325"/>
      <c r="X11" s="325"/>
      <c r="Y11" s="319"/>
      <c r="Z11" s="324"/>
    </row>
    <row r="12" spans="1:26" hidden="1" x14ac:dyDescent="0.3">
      <c r="A12" s="320">
        <v>1996</v>
      </c>
      <c r="B12" s="321">
        <v>676.76693140326176</v>
      </c>
      <c r="C12" s="321">
        <v>675.07122228561946</v>
      </c>
      <c r="D12" s="321">
        <v>675.07122228561946</v>
      </c>
      <c r="E12" s="321">
        <v>544.82156873564952</v>
      </c>
      <c r="F12" s="321"/>
      <c r="G12" s="321">
        <v>544.82156873564952</v>
      </c>
      <c r="H12" s="321">
        <v>530.29906012065601</v>
      </c>
      <c r="J12" s="322"/>
      <c r="K12" s="322"/>
      <c r="L12" s="323"/>
      <c r="M12" s="322"/>
      <c r="N12" s="324"/>
      <c r="O12" s="322"/>
      <c r="P12" s="323"/>
      <c r="Q12" s="325"/>
      <c r="R12" s="325"/>
      <c r="S12" s="325"/>
      <c r="T12" s="325"/>
      <c r="U12" s="325"/>
      <c r="V12" s="325"/>
      <c r="W12" s="325"/>
      <c r="X12" s="325"/>
      <c r="Y12" s="319"/>
      <c r="Z12" s="324"/>
    </row>
    <row r="13" spans="1:26" hidden="1" x14ac:dyDescent="0.3">
      <c r="A13" s="320">
        <v>1997</v>
      </c>
      <c r="B13" s="321">
        <v>664.64643734562253</v>
      </c>
      <c r="C13" s="321">
        <v>662.34187419509283</v>
      </c>
      <c r="D13" s="321">
        <v>662.34187419509283</v>
      </c>
      <c r="E13" s="321">
        <v>537.87832039471243</v>
      </c>
      <c r="F13" s="321"/>
      <c r="G13" s="321">
        <v>537.87832039471243</v>
      </c>
      <c r="H13" s="321">
        <v>522.71760820071052</v>
      </c>
      <c r="J13" s="322"/>
      <c r="K13" s="322"/>
      <c r="L13" s="323"/>
      <c r="M13" s="322"/>
      <c r="N13" s="324"/>
      <c r="O13" s="322"/>
      <c r="P13" s="323"/>
      <c r="Q13" s="325"/>
      <c r="R13" s="325"/>
      <c r="S13" s="325"/>
      <c r="T13" s="325"/>
      <c r="U13" s="325"/>
      <c r="V13" s="325"/>
      <c r="W13" s="325"/>
      <c r="X13" s="325"/>
      <c r="Y13" s="319"/>
      <c r="Z13" s="324"/>
    </row>
    <row r="14" spans="1:26" hidden="1" x14ac:dyDescent="0.3">
      <c r="A14" s="320">
        <v>1998</v>
      </c>
      <c r="B14" s="321">
        <v>666.16245985811929</v>
      </c>
      <c r="C14" s="321">
        <v>662.95936938516377</v>
      </c>
      <c r="D14" s="321">
        <v>662.95936938516377</v>
      </c>
      <c r="E14" s="321">
        <v>541.67901480773446</v>
      </c>
      <c r="F14" s="321"/>
      <c r="G14" s="321">
        <v>541.67901480773446</v>
      </c>
      <c r="H14" s="321">
        <v>526.82039864176045</v>
      </c>
      <c r="J14" s="322"/>
      <c r="K14" s="322"/>
      <c r="L14" s="323"/>
      <c r="M14" s="322"/>
      <c r="N14" s="324"/>
      <c r="O14" s="322"/>
      <c r="P14" s="323"/>
      <c r="Q14" s="325"/>
      <c r="R14" s="325"/>
      <c r="S14" s="325"/>
      <c r="T14" s="325"/>
      <c r="U14" s="325"/>
      <c r="V14" s="325"/>
      <c r="W14" s="325"/>
      <c r="X14" s="325"/>
      <c r="Y14" s="319"/>
      <c r="Z14" s="324"/>
    </row>
    <row r="15" spans="1:26" hidden="1" x14ac:dyDescent="0.3">
      <c r="A15" s="320">
        <v>1999</v>
      </c>
      <c r="B15" s="321">
        <v>649.67943384213186</v>
      </c>
      <c r="C15" s="321">
        <v>645.01655539512319</v>
      </c>
      <c r="D15" s="321">
        <v>645.01655539512319</v>
      </c>
      <c r="E15" s="321">
        <v>518.53173461428946</v>
      </c>
      <c r="F15" s="321"/>
      <c r="G15" s="321">
        <v>518.53173461428946</v>
      </c>
      <c r="H15" s="321">
        <v>502.95499677823028</v>
      </c>
      <c r="J15" s="322"/>
      <c r="K15" s="322"/>
      <c r="L15" s="323"/>
      <c r="M15" s="322"/>
      <c r="N15" s="324"/>
      <c r="O15" s="322"/>
      <c r="P15" s="323"/>
      <c r="Q15" s="325"/>
      <c r="R15" s="325"/>
      <c r="S15" s="325"/>
      <c r="T15" s="325"/>
      <c r="U15" s="325"/>
      <c r="V15" s="325"/>
      <c r="W15" s="325"/>
      <c r="X15" s="325"/>
      <c r="Y15" s="319"/>
      <c r="Z15" s="324"/>
    </row>
    <row r="16" spans="1:26" x14ac:dyDescent="0.3">
      <c r="A16" s="326">
        <v>2000</v>
      </c>
      <c r="B16" s="327">
        <v>640.61545162828793</v>
      </c>
      <c r="C16" s="327">
        <v>636.22778841643685</v>
      </c>
      <c r="D16" s="327">
        <v>636.22778841643685</v>
      </c>
      <c r="E16" s="327">
        <v>517.74085899630654</v>
      </c>
      <c r="F16" s="327"/>
      <c r="G16" s="327">
        <v>517.74085899630654</v>
      </c>
      <c r="H16" s="327">
        <v>500.35878677881266</v>
      </c>
      <c r="J16" s="322"/>
      <c r="K16" s="323"/>
      <c r="L16" s="323"/>
      <c r="M16" s="323"/>
      <c r="N16" s="324"/>
      <c r="O16" s="323"/>
      <c r="P16" s="323"/>
      <c r="Q16" s="325"/>
      <c r="R16" s="325"/>
      <c r="S16" s="325"/>
      <c r="T16" s="325"/>
      <c r="U16" s="325"/>
      <c r="V16" s="325"/>
      <c r="W16" s="325"/>
      <c r="X16" s="325"/>
      <c r="Y16" s="319"/>
      <c r="Z16" s="324"/>
    </row>
    <row r="17" spans="1:26" hidden="1" x14ac:dyDescent="0.3">
      <c r="A17" s="320">
        <v>2001</v>
      </c>
      <c r="B17" s="321">
        <v>637.21927874894641</v>
      </c>
      <c r="C17" s="321">
        <v>631.51075521365374</v>
      </c>
      <c r="D17" s="321">
        <v>631.51075521365374</v>
      </c>
      <c r="E17" s="321">
        <v>507.63139565618951</v>
      </c>
      <c r="F17" s="321"/>
      <c r="G17" s="321">
        <v>507.63139565618951</v>
      </c>
      <c r="H17" s="321">
        <v>483.45352386020551</v>
      </c>
      <c r="J17" s="322"/>
      <c r="K17" s="322"/>
      <c r="L17" s="323"/>
      <c r="M17" s="322"/>
      <c r="N17" s="324"/>
      <c r="O17" s="322"/>
      <c r="P17" s="323"/>
      <c r="Q17" s="325"/>
      <c r="R17" s="325"/>
      <c r="S17" s="325"/>
      <c r="T17" s="325"/>
      <c r="U17" s="325"/>
      <c r="V17" s="325"/>
      <c r="W17" s="325"/>
      <c r="X17" s="325"/>
      <c r="Y17" s="319"/>
      <c r="Z17" s="324"/>
    </row>
    <row r="18" spans="1:26" hidden="1" x14ac:dyDescent="0.3">
      <c r="A18" s="320">
        <v>2002</v>
      </c>
      <c r="B18" s="321">
        <v>649.64533895375905</v>
      </c>
      <c r="C18" s="321">
        <v>642.03324297255483</v>
      </c>
      <c r="D18" s="321">
        <v>642.03324297255483</v>
      </c>
      <c r="E18" s="321">
        <v>534.74971473402468</v>
      </c>
      <c r="F18" s="321"/>
      <c r="G18" s="321">
        <v>534.74971473402468</v>
      </c>
      <c r="H18" s="321">
        <v>510.07343217899324</v>
      </c>
      <c r="J18" s="322"/>
      <c r="K18" s="322"/>
      <c r="L18" s="322"/>
      <c r="M18" s="323"/>
      <c r="N18" s="323"/>
      <c r="O18" s="322"/>
      <c r="P18" s="324"/>
      <c r="Q18" s="325"/>
      <c r="R18" s="325"/>
      <c r="S18" s="325"/>
      <c r="T18" s="325"/>
      <c r="U18" s="325"/>
      <c r="V18" s="325"/>
      <c r="W18" s="325"/>
      <c r="X18" s="325"/>
      <c r="Y18" s="319"/>
      <c r="Z18" s="324"/>
    </row>
    <row r="19" spans="1:26" hidden="1" x14ac:dyDescent="0.3">
      <c r="A19" s="320">
        <v>2003</v>
      </c>
      <c r="B19" s="321">
        <v>613.5256539142265</v>
      </c>
      <c r="C19" s="321">
        <v>604.42778499946928</v>
      </c>
      <c r="D19" s="321">
        <v>604.42778499946928</v>
      </c>
      <c r="E19" s="321">
        <v>510.72674011775524</v>
      </c>
      <c r="F19" s="321"/>
      <c r="G19" s="321">
        <v>510.72674011775524</v>
      </c>
      <c r="H19" s="321">
        <v>487.70913425980388</v>
      </c>
      <c r="J19" s="322"/>
      <c r="K19" s="322"/>
      <c r="L19" s="322"/>
      <c r="M19" s="323"/>
      <c r="N19" s="323"/>
      <c r="O19" s="322"/>
      <c r="P19" s="324"/>
      <c r="Q19" s="325"/>
      <c r="R19" s="325"/>
      <c r="S19" s="325"/>
      <c r="T19" s="325"/>
      <c r="U19" s="325"/>
      <c r="V19" s="325"/>
      <c r="W19" s="325"/>
      <c r="X19" s="325"/>
      <c r="Y19" s="319"/>
      <c r="Z19" s="324"/>
    </row>
    <row r="20" spans="1:26" hidden="1" x14ac:dyDescent="0.3">
      <c r="A20" s="320">
        <v>2004</v>
      </c>
      <c r="B20" s="321">
        <v>609.22948326036499</v>
      </c>
      <c r="C20" s="321">
        <v>598.05039299175951</v>
      </c>
      <c r="D20" s="321">
        <v>560.47729814708953</v>
      </c>
      <c r="E20" s="321">
        <v>495.73822557841123</v>
      </c>
      <c r="F20" s="321">
        <v>385.54230713412471</v>
      </c>
      <c r="G20" s="328">
        <v>479.08414023230523</v>
      </c>
      <c r="H20" s="321">
        <v>481.51517415340271</v>
      </c>
      <c r="J20" s="322"/>
      <c r="K20" s="322"/>
      <c r="L20" s="322"/>
      <c r="M20" s="323"/>
      <c r="N20" s="323"/>
      <c r="O20" s="322"/>
      <c r="P20" s="324"/>
      <c r="Q20" s="325"/>
      <c r="R20" s="325"/>
      <c r="S20" s="325"/>
      <c r="T20" s="325"/>
      <c r="U20" s="325"/>
      <c r="V20" s="325"/>
      <c r="W20" s="325"/>
      <c r="X20" s="325"/>
      <c r="Y20" s="319"/>
      <c r="Z20" s="324"/>
    </row>
    <row r="21" spans="1:26" x14ac:dyDescent="0.3">
      <c r="A21" s="320">
        <v>2005</v>
      </c>
      <c r="B21" s="321">
        <v>585.235114909255</v>
      </c>
      <c r="C21" s="321">
        <v>573.9812054277653</v>
      </c>
      <c r="D21" s="321">
        <v>516.54157371800306</v>
      </c>
      <c r="E21" s="321">
        <v>487.1958088543264</v>
      </c>
      <c r="F21" s="321">
        <v>246.68198563105989</v>
      </c>
      <c r="G21" s="328">
        <v>450.39205181841254</v>
      </c>
      <c r="H21" s="321">
        <v>466.74674462358291</v>
      </c>
      <c r="J21" s="322"/>
      <c r="K21" s="322"/>
      <c r="L21" s="323"/>
      <c r="M21" s="323"/>
      <c r="N21" s="323"/>
      <c r="O21" s="322"/>
      <c r="P21" s="324"/>
      <c r="Q21" s="325"/>
      <c r="R21" s="325"/>
      <c r="S21" s="325"/>
      <c r="T21" s="325"/>
      <c r="U21" s="325"/>
      <c r="V21" s="325"/>
      <c r="W21" s="325"/>
      <c r="X21" s="325"/>
      <c r="Y21" s="329"/>
      <c r="Z21" s="324"/>
    </row>
    <row r="22" spans="1:26" x14ac:dyDescent="0.3">
      <c r="A22" s="320">
        <v>2006</v>
      </c>
      <c r="B22" s="321">
        <v>575.77112639842539</v>
      </c>
      <c r="C22" s="321">
        <v>564.11558067621172</v>
      </c>
      <c r="D22" s="321">
        <v>508.23123796511391</v>
      </c>
      <c r="E22" s="321">
        <v>478.7635814828929</v>
      </c>
      <c r="F22" s="321">
        <v>256.73867526594557</v>
      </c>
      <c r="G22" s="328">
        <v>443.53560164785091</v>
      </c>
      <c r="H22" s="321">
        <v>463.87643595031568</v>
      </c>
      <c r="J22" s="322"/>
      <c r="K22" s="322"/>
      <c r="L22" s="323"/>
      <c r="M22" s="322"/>
      <c r="N22" s="324"/>
      <c r="O22" s="322"/>
      <c r="P22" s="323"/>
      <c r="Q22" s="325"/>
      <c r="R22" s="325"/>
      <c r="S22" s="325"/>
      <c r="T22" s="325"/>
      <c r="U22" s="325"/>
      <c r="V22" s="325"/>
      <c r="W22" s="325"/>
      <c r="X22" s="325"/>
      <c r="Y22" s="329"/>
      <c r="Z22" s="324"/>
    </row>
    <row r="23" spans="1:26" x14ac:dyDescent="0.3">
      <c r="A23" s="320">
        <v>2007</v>
      </c>
      <c r="B23" s="321">
        <v>560.08495393992018</v>
      </c>
      <c r="C23" s="321">
        <v>548.57355947628503</v>
      </c>
      <c r="D23" s="321">
        <v>496.96172951316174</v>
      </c>
      <c r="E23" s="321">
        <v>471.19011281416851</v>
      </c>
      <c r="F23" s="321">
        <v>256.31945203877791</v>
      </c>
      <c r="G23" s="328">
        <v>437.76421612484637</v>
      </c>
      <c r="H23" s="321">
        <v>455.33727090048933</v>
      </c>
      <c r="J23" s="322"/>
      <c r="K23" s="322"/>
      <c r="L23" s="323"/>
      <c r="M23" s="322"/>
      <c r="N23" s="324"/>
      <c r="O23" s="322"/>
      <c r="P23" s="323"/>
      <c r="Q23" s="325"/>
      <c r="R23" s="325"/>
      <c r="S23" s="325"/>
      <c r="T23" s="325"/>
      <c r="U23" s="325"/>
      <c r="V23" s="325"/>
      <c r="W23" s="325"/>
      <c r="X23" s="325"/>
      <c r="Y23" s="329"/>
      <c r="Z23" s="324"/>
    </row>
    <row r="24" spans="1:26" x14ac:dyDescent="0.3">
      <c r="A24" s="320">
        <v>2008</v>
      </c>
      <c r="B24" s="321">
        <v>556.45723323527022</v>
      </c>
      <c r="C24" s="321">
        <v>543.70813329550833</v>
      </c>
      <c r="D24" s="321">
        <v>492.76170594947899</v>
      </c>
      <c r="E24" s="321">
        <v>451.5998770363567</v>
      </c>
      <c r="F24" s="321">
        <v>251.99795090885368</v>
      </c>
      <c r="G24" s="328">
        <v>421.76267684795567</v>
      </c>
      <c r="H24" s="321">
        <v>443.798975398322</v>
      </c>
      <c r="J24" s="322"/>
      <c r="K24" s="322"/>
      <c r="L24" s="323"/>
      <c r="M24" s="322"/>
      <c r="N24" s="324"/>
      <c r="O24" s="322"/>
      <c r="P24" s="323"/>
      <c r="Q24" s="325"/>
      <c r="R24" s="325"/>
      <c r="S24" s="325"/>
      <c r="T24" s="325"/>
      <c r="U24" s="325"/>
      <c r="V24" s="325"/>
      <c r="W24" s="325"/>
      <c r="X24" s="325"/>
      <c r="Y24" s="329"/>
      <c r="Z24" s="324"/>
    </row>
    <row r="25" spans="1:26" x14ac:dyDescent="0.3">
      <c r="A25" s="320">
        <v>2009</v>
      </c>
      <c r="B25" s="321">
        <v>548.20081470371463</v>
      </c>
      <c r="C25" s="321">
        <v>529.87363720453038</v>
      </c>
      <c r="D25" s="321">
        <v>480.89403563504823</v>
      </c>
      <c r="E25" s="321">
        <v>415.38274741760875</v>
      </c>
      <c r="F25" s="321">
        <v>260.4749612802654</v>
      </c>
      <c r="G25" s="328">
        <v>392.40146460159087</v>
      </c>
      <c r="H25" s="321">
        <v>399.34378927973148</v>
      </c>
      <c r="J25" s="322"/>
      <c r="K25" s="322"/>
      <c r="L25" s="323"/>
      <c r="M25" s="322"/>
      <c r="O25" s="322"/>
      <c r="P25" s="323"/>
      <c r="Q25" s="325"/>
      <c r="R25" s="325"/>
      <c r="S25" s="325"/>
      <c r="T25" s="325"/>
      <c r="U25" s="325"/>
      <c r="V25" s="325"/>
      <c r="W25" s="325"/>
      <c r="X25" s="325"/>
      <c r="Y25" s="329"/>
      <c r="Z25" s="324"/>
    </row>
    <row r="26" spans="1:26" x14ac:dyDescent="0.3">
      <c r="A26" s="320">
        <v>2010</v>
      </c>
      <c r="B26" s="321">
        <v>546.8788351254567</v>
      </c>
      <c r="C26" s="321">
        <v>524.4786637255246</v>
      </c>
      <c r="D26" s="321">
        <v>470.09940262151184</v>
      </c>
      <c r="E26" s="321">
        <v>404.57936100238237</v>
      </c>
      <c r="F26" s="321">
        <v>247.30119890652668</v>
      </c>
      <c r="G26" s="328">
        <v>379.6593510622767</v>
      </c>
      <c r="H26" s="321">
        <v>390.07477238860218</v>
      </c>
      <c r="J26" s="322"/>
      <c r="K26" s="322"/>
      <c r="L26" s="323"/>
      <c r="M26" s="322"/>
      <c r="O26" s="322"/>
      <c r="P26" s="323"/>
      <c r="Q26" s="325"/>
      <c r="R26" s="325"/>
      <c r="S26" s="325"/>
      <c r="T26" s="325"/>
      <c r="U26" s="325"/>
      <c r="V26" s="325"/>
      <c r="W26" s="325"/>
      <c r="X26" s="325"/>
      <c r="Y26" s="329"/>
      <c r="Z26" s="324"/>
    </row>
    <row r="27" spans="1:26" x14ac:dyDescent="0.3">
      <c r="A27" s="320">
        <v>2011</v>
      </c>
      <c r="B27" s="321">
        <v>548.45671670697345</v>
      </c>
      <c r="C27" s="321">
        <v>522.36599520818322</v>
      </c>
      <c r="D27" s="321">
        <v>460.98231633990918</v>
      </c>
      <c r="E27" s="321">
        <v>395.63960722922963</v>
      </c>
      <c r="F27" s="321">
        <v>227.84652251034419</v>
      </c>
      <c r="G27" s="328">
        <v>367.74170328593596</v>
      </c>
      <c r="H27" s="321">
        <v>379.07296171403459</v>
      </c>
      <c r="J27" s="322"/>
      <c r="K27" s="322"/>
      <c r="L27" s="323"/>
      <c r="M27" s="322"/>
      <c r="O27" s="322"/>
      <c r="P27" s="323"/>
      <c r="Q27" s="325"/>
      <c r="R27" s="325"/>
      <c r="S27" s="325"/>
      <c r="T27" s="325"/>
      <c r="U27" s="325"/>
      <c r="V27" s="325"/>
      <c r="W27" s="325"/>
      <c r="X27" s="325"/>
      <c r="Y27" s="329"/>
      <c r="Z27" s="324"/>
    </row>
    <row r="28" spans="1:26" x14ac:dyDescent="0.3">
      <c r="A28" s="320">
        <v>2012</v>
      </c>
      <c r="B28" s="321">
        <v>562.8416193860071</v>
      </c>
      <c r="C28" s="321">
        <v>530.42532231375299</v>
      </c>
      <c r="D28" s="321">
        <v>467.76800564645174</v>
      </c>
      <c r="E28" s="321">
        <v>386.82482872728923</v>
      </c>
      <c r="F28" s="327">
        <v>227.14466703343828</v>
      </c>
      <c r="G28" s="328">
        <v>361.34099469060197</v>
      </c>
      <c r="H28" s="321">
        <v>374.33506265329993</v>
      </c>
      <c r="J28" s="322"/>
      <c r="K28" s="322"/>
      <c r="L28" s="323"/>
      <c r="M28" s="322"/>
      <c r="O28" s="322"/>
      <c r="P28" s="323"/>
      <c r="Q28" s="325"/>
      <c r="R28" s="325"/>
      <c r="S28" s="325"/>
      <c r="T28" s="325"/>
      <c r="U28" s="325"/>
      <c r="V28" s="325"/>
      <c r="W28" s="325"/>
      <c r="X28" s="325"/>
      <c r="Y28" s="329"/>
      <c r="Z28" s="324"/>
    </row>
    <row r="29" spans="1:26" x14ac:dyDescent="0.3">
      <c r="A29" s="320">
        <v>2013</v>
      </c>
      <c r="B29" s="327">
        <v>555.99619084320307</v>
      </c>
      <c r="C29" s="327">
        <v>506.56658161683276</v>
      </c>
      <c r="D29" s="327">
        <v>438.76354146204466</v>
      </c>
      <c r="E29" s="327">
        <v>338.23438438440257</v>
      </c>
      <c r="F29" s="327">
        <v>218.1992183482771</v>
      </c>
      <c r="G29" s="330">
        <v>317.79233455752058</v>
      </c>
      <c r="H29" s="327">
        <v>327.56149477868286</v>
      </c>
      <c r="J29" s="322"/>
      <c r="K29" s="322"/>
      <c r="L29" s="323"/>
      <c r="M29" s="322"/>
      <c r="N29" s="324"/>
      <c r="O29" s="322"/>
      <c r="P29" s="323"/>
      <c r="Q29" s="325"/>
      <c r="R29" s="325"/>
      <c r="S29" s="325"/>
      <c r="T29" s="325"/>
      <c r="U29" s="325"/>
      <c r="V29" s="325"/>
      <c r="W29" s="325"/>
      <c r="X29" s="325"/>
      <c r="Y29" s="329"/>
      <c r="Z29" s="324"/>
    </row>
    <row r="30" spans="1:26" x14ac:dyDescent="0.3">
      <c r="A30" s="320">
        <v>2014</v>
      </c>
      <c r="B30" s="327">
        <v>575.46388281974964</v>
      </c>
      <c r="C30" s="327">
        <v>514.04318305649281</v>
      </c>
      <c r="D30" s="327">
        <v>439.50762373713457</v>
      </c>
      <c r="E30" s="327">
        <v>324.39423469533153</v>
      </c>
      <c r="F30" s="327">
        <v>206.8843928285099</v>
      </c>
      <c r="G30" s="330">
        <v>304.62995454925294</v>
      </c>
      <c r="H30" s="327">
        <v>309.94273397013626</v>
      </c>
      <c r="J30" s="322"/>
      <c r="K30" s="322"/>
      <c r="L30" s="323"/>
      <c r="M30" s="322"/>
      <c r="N30" s="324"/>
      <c r="O30" s="322"/>
      <c r="P30" s="323"/>
      <c r="Q30" s="325"/>
      <c r="R30" s="325"/>
      <c r="S30" s="325"/>
      <c r="T30" s="325"/>
      <c r="U30" s="325"/>
      <c r="V30" s="325"/>
      <c r="W30" s="325"/>
      <c r="X30" s="325"/>
      <c r="Y30" s="329"/>
      <c r="Z30" s="324"/>
    </row>
    <row r="31" spans="1:26" x14ac:dyDescent="0.3">
      <c r="A31" s="320">
        <v>2015</v>
      </c>
      <c r="B31" s="327">
        <v>544.3806628768823</v>
      </c>
      <c r="C31" s="327">
        <v>489.2321029146496</v>
      </c>
      <c r="D31" s="327">
        <v>425.32844560635186</v>
      </c>
      <c r="E31" s="327">
        <v>332.67142183541205</v>
      </c>
      <c r="F31" s="327">
        <v>218.90201464330278</v>
      </c>
      <c r="G31" s="330">
        <v>312.88714781199701</v>
      </c>
      <c r="H31" s="327">
        <v>315.18706504172587</v>
      </c>
      <c r="J31" s="322"/>
      <c r="K31" s="322"/>
      <c r="L31" s="323"/>
      <c r="M31" s="322"/>
      <c r="N31" s="324"/>
      <c r="O31" s="322"/>
      <c r="P31" s="323"/>
      <c r="Q31" s="325"/>
      <c r="R31" s="325"/>
      <c r="S31" s="325"/>
      <c r="T31" s="325"/>
      <c r="U31" s="325"/>
      <c r="V31" s="325"/>
      <c r="W31" s="325"/>
      <c r="X31" s="325"/>
      <c r="Y31" s="329"/>
      <c r="Z31" s="324"/>
    </row>
    <row r="32" spans="1:26" x14ac:dyDescent="0.3">
      <c r="A32" s="320">
        <v>2016</v>
      </c>
      <c r="B32" s="327">
        <v>518.26916563148313</v>
      </c>
      <c r="C32" s="327">
        <v>467.38335204557541</v>
      </c>
      <c r="D32" s="327">
        <v>409.29339653210883</v>
      </c>
      <c r="E32" s="327">
        <v>322.51570187524209</v>
      </c>
      <c r="F32" s="327">
        <v>220.22026061589162</v>
      </c>
      <c r="G32" s="330">
        <v>304.62199862616302</v>
      </c>
      <c r="H32" s="327">
        <v>314.25839962790599</v>
      </c>
      <c r="J32" s="322"/>
      <c r="K32" s="322"/>
      <c r="L32" s="323"/>
      <c r="M32" s="322"/>
      <c r="N32" s="324"/>
      <c r="O32" s="322"/>
      <c r="P32" s="323"/>
      <c r="Q32" s="325"/>
      <c r="R32" s="325"/>
      <c r="S32" s="325"/>
      <c r="T32" s="325"/>
      <c r="U32" s="325"/>
      <c r="V32" s="325"/>
      <c r="W32" s="325"/>
      <c r="X32" s="325"/>
      <c r="Y32" s="329"/>
      <c r="Z32" s="324"/>
    </row>
    <row r="33" spans="1:26" x14ac:dyDescent="0.3">
      <c r="A33" s="326">
        <v>2017</v>
      </c>
      <c r="B33" s="327">
        <v>492.6685061596886</v>
      </c>
      <c r="C33" s="327">
        <v>446.91164158474999</v>
      </c>
      <c r="D33" s="327">
        <v>394.49189277286382</v>
      </c>
      <c r="E33" s="327">
        <v>317.42988329574501</v>
      </c>
      <c r="F33" s="327">
        <v>215.27533022712672</v>
      </c>
      <c r="G33" s="330">
        <v>299.85779855607478</v>
      </c>
      <c r="H33" s="327">
        <v>309.14767304915705</v>
      </c>
      <c r="J33" s="322"/>
      <c r="K33" s="322"/>
      <c r="L33" s="323"/>
      <c r="M33" s="322"/>
      <c r="N33" s="324"/>
      <c r="O33" s="322"/>
      <c r="P33" s="323"/>
      <c r="Q33" s="325"/>
      <c r="R33" s="325"/>
      <c r="S33" s="325"/>
      <c r="T33" s="325"/>
      <c r="U33" s="325"/>
      <c r="V33" s="325"/>
      <c r="W33" s="325"/>
      <c r="X33" s="325"/>
      <c r="Y33" s="329"/>
      <c r="Z33" s="324"/>
    </row>
    <row r="34" spans="1:26" x14ac:dyDescent="0.3">
      <c r="A34" s="326">
        <v>2018</v>
      </c>
      <c r="B34" s="327">
        <v>495.02974410383706</v>
      </c>
      <c r="C34" s="327">
        <v>445.55326287055351</v>
      </c>
      <c r="D34" s="327">
        <v>389.65066629779619</v>
      </c>
      <c r="E34" s="327">
        <v>297.24289873730902</v>
      </c>
      <c r="F34" s="327">
        <v>209.50499581309251</v>
      </c>
      <c r="G34" s="330">
        <v>282.19445902370228</v>
      </c>
      <c r="H34" s="327">
        <v>282.10776093411903</v>
      </c>
      <c r="J34" s="322"/>
      <c r="K34" s="322"/>
      <c r="L34" s="323"/>
      <c r="M34" s="322"/>
      <c r="N34" s="324"/>
      <c r="O34" s="322"/>
      <c r="P34" s="323"/>
      <c r="Q34" s="325"/>
      <c r="R34" s="325"/>
      <c r="S34" s="325"/>
      <c r="T34" s="325"/>
      <c r="U34" s="325"/>
      <c r="V34" s="325"/>
      <c r="W34" s="325"/>
      <c r="X34" s="325"/>
      <c r="Y34" s="329"/>
      <c r="Z34" s="324"/>
    </row>
    <row r="35" spans="1:26" x14ac:dyDescent="0.3">
      <c r="A35" s="326">
        <v>2019</v>
      </c>
      <c r="B35" s="327">
        <v>462.72080829975181</v>
      </c>
      <c r="C35" s="327">
        <v>416.3199401345924</v>
      </c>
      <c r="D35" s="327">
        <v>368.16468410885312</v>
      </c>
      <c r="E35" s="327">
        <v>278.12432014580537</v>
      </c>
      <c r="F35" s="327">
        <v>212.23127547955619</v>
      </c>
      <c r="G35" s="327">
        <v>266.85500278646077</v>
      </c>
      <c r="H35" s="327">
        <v>269.1065244544323</v>
      </c>
      <c r="J35" s="322"/>
      <c r="K35" s="322"/>
      <c r="L35" s="323"/>
      <c r="M35" s="322"/>
      <c r="N35" s="324"/>
      <c r="O35" s="322"/>
      <c r="P35" s="323"/>
      <c r="Q35" s="325"/>
      <c r="R35" s="325"/>
      <c r="S35" s="325"/>
      <c r="T35" s="325"/>
      <c r="U35" s="325"/>
      <c r="V35" s="325"/>
      <c r="W35" s="325"/>
      <c r="X35" s="325"/>
      <c r="Y35" s="329"/>
      <c r="Z35" s="324"/>
    </row>
    <row r="36" spans="1:26" x14ac:dyDescent="0.3">
      <c r="A36" s="326">
        <v>2020</v>
      </c>
      <c r="B36" s="327">
        <v>449.12267746800086</v>
      </c>
      <c r="C36" s="327">
        <v>400.352013601208</v>
      </c>
      <c r="D36" s="327">
        <v>353.57928785062944</v>
      </c>
      <c r="E36" s="327">
        <v>259.83102341153136</v>
      </c>
      <c r="F36" s="327">
        <v>210.9646230666479</v>
      </c>
      <c r="G36" s="327">
        <v>251.25511635331731</v>
      </c>
      <c r="H36" s="327">
        <v>255.04576548201027</v>
      </c>
      <c r="J36" s="322"/>
      <c r="K36" s="322"/>
      <c r="L36" s="323"/>
      <c r="M36" s="322"/>
      <c r="N36" s="324"/>
      <c r="O36" s="322"/>
      <c r="P36" s="323"/>
      <c r="Q36" s="325"/>
      <c r="R36" s="325"/>
      <c r="S36" s="325"/>
      <c r="T36" s="325"/>
      <c r="U36" s="325"/>
      <c r="V36" s="325"/>
      <c r="W36" s="325"/>
      <c r="X36" s="325"/>
      <c r="Y36" s="329"/>
      <c r="Z36" s="324"/>
    </row>
    <row r="37" spans="1:26" ht="16.2" x14ac:dyDescent="0.35">
      <c r="A37" s="331">
        <v>2021</v>
      </c>
      <c r="B37" s="332">
        <f>'[1]D03_020 (pet sensu Eurostat)'!$AG$115</f>
        <v>445.34095656872245</v>
      </c>
      <c r="C37" s="332">
        <f>'[1]D03_020 (pet sensu Eurostat)'!$AG$116</f>
        <v>397.61330902155089</v>
      </c>
      <c r="D37" s="332">
        <f>'[1]D03_020 (pet sensu Eurostat)'!$AG$117</f>
        <v>356.06648052682169</v>
      </c>
      <c r="E37" s="332">
        <f>'[1]D03_020 (pet sensu Eurostat)'!$AG$118</f>
        <v>260.52999747174874</v>
      </c>
      <c r="F37" s="332">
        <f>'[1]D03_020 (pet sensu Eurostat)'!$AG$119</f>
        <v>221.71432037469535</v>
      </c>
      <c r="G37" s="332">
        <f>'[1]D03_020 (pet sensu Eurostat)'!$AG$120</f>
        <v>253.99015199078718</v>
      </c>
      <c r="H37" s="332">
        <f>'[1]D03_020 (pet sensu Eurostat)'!$AG$121</f>
        <v>245.69975242967493</v>
      </c>
      <c r="I37" s="329"/>
      <c r="J37" s="322"/>
      <c r="K37" s="322"/>
      <c r="L37" s="323"/>
      <c r="M37" s="322"/>
      <c r="N37" s="324"/>
      <c r="O37" s="322"/>
      <c r="P37" s="323"/>
      <c r="Q37" s="325"/>
      <c r="R37" s="325"/>
      <c r="S37" s="325"/>
      <c r="T37" s="325"/>
      <c r="U37" s="325"/>
      <c r="V37" s="325"/>
      <c r="W37" s="325"/>
      <c r="X37" s="325"/>
      <c r="Y37" s="324"/>
      <c r="Z37" s="324"/>
    </row>
    <row r="38" spans="1:26" ht="18.600000000000001" x14ac:dyDescent="0.3">
      <c r="A38" s="274" t="s">
        <v>230</v>
      </c>
      <c r="I38" s="329"/>
      <c r="J38" s="322"/>
      <c r="K38" s="322"/>
      <c r="L38" s="322"/>
      <c r="M38" s="322"/>
      <c r="N38" s="324"/>
      <c r="O38" s="322"/>
      <c r="P38" s="323"/>
      <c r="R38" s="324"/>
      <c r="S38" s="324"/>
      <c r="T38" s="324"/>
      <c r="U38" s="324"/>
      <c r="V38" s="324"/>
      <c r="W38" s="324"/>
      <c r="X38" s="324"/>
      <c r="Y38" s="324"/>
      <c r="Z38" s="324"/>
    </row>
    <row r="39" spans="1:26" ht="18.600000000000001" x14ac:dyDescent="0.3">
      <c r="A39" s="274" t="s">
        <v>231</v>
      </c>
      <c r="I39" s="329"/>
      <c r="J39" s="322"/>
      <c r="K39" s="322"/>
      <c r="L39" s="322"/>
      <c r="M39" s="322"/>
      <c r="N39" s="324"/>
      <c r="O39" s="322"/>
      <c r="P39" s="323"/>
      <c r="R39" s="324"/>
      <c r="S39" s="324"/>
      <c r="T39" s="324"/>
      <c r="U39" s="324"/>
      <c r="V39" s="324"/>
      <c r="W39" s="324"/>
      <c r="X39" s="324"/>
      <c r="Y39" s="324"/>
      <c r="Z39" s="324"/>
    </row>
    <row r="40" spans="1:26" ht="18.600000000000001" x14ac:dyDescent="0.3">
      <c r="A40" s="274" t="s">
        <v>232</v>
      </c>
      <c r="B40" s="333"/>
      <c r="I40" s="329"/>
      <c r="J40" s="322"/>
      <c r="K40" s="322"/>
      <c r="L40" s="322"/>
      <c r="M40" s="322"/>
      <c r="N40" s="324"/>
      <c r="O40" s="322"/>
      <c r="P40" s="323"/>
      <c r="R40" s="324"/>
      <c r="S40" s="324"/>
      <c r="T40" s="324"/>
      <c r="U40" s="324"/>
      <c r="V40" s="324"/>
      <c r="W40" s="324"/>
      <c r="X40" s="324"/>
      <c r="Y40" s="324"/>
      <c r="Z40" s="324"/>
    </row>
    <row r="41" spans="1:26" x14ac:dyDescent="0.3">
      <c r="N41" s="324"/>
      <c r="R41" s="324"/>
      <c r="S41" s="324"/>
      <c r="T41" s="324"/>
      <c r="U41" s="324"/>
    </row>
    <row r="42" spans="1:26" x14ac:dyDescent="0.3">
      <c r="B42" s="301"/>
      <c r="C42" s="301"/>
      <c r="D42" s="301"/>
      <c r="E42" s="301"/>
      <c r="F42" s="301"/>
      <c r="G42" s="301"/>
      <c r="H42" s="301"/>
      <c r="N42" s="324"/>
      <c r="R42" s="324"/>
      <c r="S42" s="324"/>
      <c r="T42" s="324"/>
      <c r="U42" s="324"/>
    </row>
    <row r="43" spans="1:26" x14ac:dyDescent="0.3">
      <c r="B43" s="322"/>
      <c r="C43" s="322"/>
      <c r="D43" s="322"/>
      <c r="E43" s="322"/>
      <c r="F43" s="322"/>
      <c r="G43" s="322"/>
      <c r="H43" s="322"/>
      <c r="N43" s="324"/>
      <c r="R43" s="324"/>
      <c r="S43" s="324"/>
      <c r="T43" s="324"/>
      <c r="U43" s="324"/>
    </row>
    <row r="44" spans="1:26" x14ac:dyDescent="0.3">
      <c r="B44" s="322"/>
      <c r="C44" s="322"/>
      <c r="D44" s="322"/>
      <c r="E44" s="322"/>
      <c r="F44" s="322"/>
      <c r="G44" s="322"/>
      <c r="H44" s="322"/>
      <c r="N44" s="324"/>
      <c r="R44" s="324"/>
      <c r="S44" s="324"/>
      <c r="T44" s="324"/>
      <c r="U44" s="324"/>
    </row>
    <row r="45" spans="1:26" x14ac:dyDescent="0.3">
      <c r="B45" s="322"/>
      <c r="C45" s="322"/>
      <c r="D45" s="322"/>
      <c r="E45" s="322"/>
      <c r="F45" s="322"/>
      <c r="G45" s="322"/>
      <c r="H45" s="322"/>
      <c r="N45" s="324"/>
      <c r="R45" s="324"/>
      <c r="S45" s="324"/>
      <c r="T45" s="324"/>
      <c r="U45" s="324"/>
    </row>
    <row r="46" spans="1:26" x14ac:dyDescent="0.3">
      <c r="B46" s="322"/>
      <c r="C46" s="322"/>
      <c r="D46" s="322"/>
      <c r="E46" s="322"/>
      <c r="F46" s="322"/>
      <c r="G46" s="322"/>
      <c r="H46" s="322"/>
    </row>
    <row r="47" spans="1:26" x14ac:dyDescent="0.3">
      <c r="B47" s="322"/>
      <c r="C47" s="322"/>
      <c r="D47" s="322"/>
      <c r="E47" s="322"/>
      <c r="F47" s="322"/>
      <c r="G47" s="322"/>
      <c r="H47" s="322"/>
    </row>
    <row r="48" spans="1:26" x14ac:dyDescent="0.3">
      <c r="B48" s="322"/>
      <c r="C48" s="322"/>
      <c r="D48" s="322"/>
      <c r="E48" s="322"/>
      <c r="F48" s="322"/>
      <c r="G48" s="322"/>
      <c r="H48" s="322"/>
    </row>
    <row r="49" spans="2:8" x14ac:dyDescent="0.3">
      <c r="B49" s="322"/>
      <c r="C49" s="322"/>
      <c r="D49" s="322"/>
      <c r="E49" s="322"/>
      <c r="F49" s="322"/>
      <c r="G49" s="322"/>
      <c r="H49" s="322"/>
    </row>
    <row r="50" spans="2:8" x14ac:dyDescent="0.3">
      <c r="B50" s="322"/>
      <c r="C50" s="322"/>
      <c r="D50" s="322"/>
      <c r="E50" s="322"/>
      <c r="F50" s="322"/>
      <c r="G50" s="322"/>
      <c r="H50" s="322"/>
    </row>
    <row r="51" spans="2:8" x14ac:dyDescent="0.3">
      <c r="B51" s="322"/>
      <c r="C51" s="322"/>
      <c r="D51" s="322"/>
      <c r="E51" s="322"/>
      <c r="F51" s="322"/>
      <c r="G51" s="322"/>
      <c r="H51" s="322"/>
    </row>
    <row r="52" spans="2:8" x14ac:dyDescent="0.3">
      <c r="B52" s="322"/>
      <c r="C52" s="322"/>
      <c r="D52" s="322"/>
      <c r="E52" s="322"/>
      <c r="F52" s="322"/>
      <c r="G52" s="322"/>
      <c r="H52" s="322"/>
    </row>
    <row r="53" spans="2:8" x14ac:dyDescent="0.3">
      <c r="B53" s="322"/>
      <c r="C53" s="322"/>
      <c r="D53" s="322"/>
      <c r="E53" s="322"/>
      <c r="F53" s="322"/>
      <c r="G53" s="322"/>
      <c r="H53" s="322"/>
    </row>
    <row r="54" spans="2:8" x14ac:dyDescent="0.3">
      <c r="B54" s="322"/>
      <c r="C54" s="322"/>
      <c r="D54" s="322"/>
      <c r="E54" s="322"/>
      <c r="F54" s="322"/>
      <c r="G54" s="322"/>
      <c r="H54" s="322"/>
    </row>
    <row r="55" spans="2:8" x14ac:dyDescent="0.3">
      <c r="B55" s="322"/>
      <c r="C55" s="322"/>
      <c r="D55" s="322"/>
      <c r="E55" s="322"/>
      <c r="F55" s="322"/>
      <c r="G55" s="322"/>
      <c r="H55" s="322"/>
    </row>
    <row r="56" spans="2:8" x14ac:dyDescent="0.3">
      <c r="B56" s="322"/>
      <c r="C56" s="322"/>
      <c r="D56" s="322"/>
      <c r="E56" s="322"/>
      <c r="F56" s="322"/>
      <c r="G56" s="322"/>
      <c r="H56" s="322"/>
    </row>
    <row r="57" spans="2:8" x14ac:dyDescent="0.3">
      <c r="B57" s="322"/>
      <c r="C57" s="322"/>
      <c r="D57" s="322"/>
      <c r="E57" s="322"/>
      <c r="F57" s="322"/>
      <c r="G57" s="322"/>
      <c r="H57" s="322"/>
    </row>
    <row r="58" spans="2:8" x14ac:dyDescent="0.3">
      <c r="B58" s="334"/>
      <c r="C58" s="334"/>
      <c r="D58" s="334"/>
      <c r="E58" s="334"/>
      <c r="F58" s="334"/>
      <c r="G58" s="334"/>
      <c r="H58" s="334"/>
    </row>
    <row r="59" spans="2:8" x14ac:dyDescent="0.3">
      <c r="B59" s="334"/>
      <c r="C59" s="334"/>
      <c r="D59" s="334"/>
      <c r="E59" s="334"/>
      <c r="F59" s="334"/>
      <c r="G59" s="334"/>
      <c r="H59" s="334"/>
    </row>
    <row r="60" spans="2:8" x14ac:dyDescent="0.3">
      <c r="B60" s="334"/>
      <c r="C60" s="334"/>
      <c r="D60" s="334"/>
      <c r="E60" s="334"/>
      <c r="F60" s="334"/>
      <c r="G60" s="334"/>
      <c r="H60" s="334"/>
    </row>
    <row r="61" spans="2:8" x14ac:dyDescent="0.3">
      <c r="B61" s="334"/>
      <c r="C61" s="334"/>
      <c r="D61" s="334"/>
      <c r="E61" s="334"/>
      <c r="F61" s="334"/>
      <c r="G61" s="334"/>
      <c r="H61" s="334"/>
    </row>
  </sheetData>
  <mergeCells count="2">
    <mergeCell ref="A4:A5"/>
    <mergeCell ref="B5:H5"/>
  </mergeCells>
  <hyperlinks>
    <hyperlink ref="A1" location="Indice!A1" display="Torna indietro" xr:uid="{993ED581-413B-4E8E-9580-FD8C64D4341F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5FE5B-1D5D-40BE-B4A4-616AFF8088D5}">
  <dimension ref="A1:J25"/>
  <sheetViews>
    <sheetView showGridLines="0" workbookViewId="0"/>
  </sheetViews>
  <sheetFormatPr defaultRowHeight="14.4" x14ac:dyDescent="0.3"/>
  <sheetData>
    <row r="1" spans="1:2" ht="15.6" x14ac:dyDescent="0.3">
      <c r="A1" s="8" t="s">
        <v>27</v>
      </c>
      <c r="B1" s="8"/>
    </row>
    <row r="25" spans="1:10" ht="109.2" customHeight="1" x14ac:dyDescent="0.3">
      <c r="A25" s="491" t="s">
        <v>233</v>
      </c>
      <c r="B25" s="492"/>
      <c r="C25" s="492"/>
      <c r="D25" s="492"/>
      <c r="E25" s="492"/>
      <c r="F25" s="492"/>
      <c r="G25" s="492"/>
      <c r="H25" s="492"/>
      <c r="I25" s="492"/>
      <c r="J25" s="492"/>
    </row>
  </sheetData>
  <mergeCells count="1">
    <mergeCell ref="A25:J25"/>
  </mergeCells>
  <hyperlinks>
    <hyperlink ref="A1" location="Indice!A1" display="Torna indietro" xr:uid="{190DA6FB-EC3E-432E-A729-5D17ECA8C23A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AC8A3-30AC-438A-AA0A-7DD034542AD2}">
  <dimension ref="A1:Q51"/>
  <sheetViews>
    <sheetView showGridLines="0" zoomScale="85" zoomScaleNormal="85" workbookViewId="0">
      <pane ySplit="4" topLeftCell="A5" activePane="bottomLeft" state="frozen"/>
      <selection pane="bottomLeft"/>
    </sheetView>
  </sheetViews>
  <sheetFormatPr defaultRowHeight="14.4" x14ac:dyDescent="0.3"/>
  <cols>
    <col min="1" max="1" width="47.5546875" customWidth="1"/>
  </cols>
  <sheetData>
    <row r="1" spans="1:17" ht="15.6" x14ac:dyDescent="0.3">
      <c r="A1" s="8" t="s">
        <v>27</v>
      </c>
      <c r="B1" s="8"/>
      <c r="C1" s="145"/>
    </row>
    <row r="2" spans="1:17" ht="15.6" x14ac:dyDescent="0.3">
      <c r="A2" s="64" t="s">
        <v>234</v>
      </c>
    </row>
    <row r="3" spans="1:17" ht="15.6" x14ac:dyDescent="0.35">
      <c r="A3" s="493" t="s">
        <v>235</v>
      </c>
      <c r="B3" s="495" t="s">
        <v>236</v>
      </c>
      <c r="C3" s="496"/>
      <c r="D3" s="496"/>
      <c r="E3" s="496"/>
      <c r="F3" s="496"/>
      <c r="G3" s="496"/>
      <c r="H3" s="496"/>
      <c r="I3" s="496"/>
      <c r="J3" s="496"/>
      <c r="K3" s="496"/>
      <c r="L3" s="496"/>
      <c r="M3" s="496"/>
      <c r="N3" s="496"/>
      <c r="O3" s="496"/>
      <c r="P3" s="496"/>
      <c r="Q3" s="497"/>
    </row>
    <row r="4" spans="1:17" x14ac:dyDescent="0.3">
      <c r="A4" s="494"/>
      <c r="B4" s="335">
        <v>2005</v>
      </c>
      <c r="C4" s="335">
        <v>2006</v>
      </c>
      <c r="D4" s="335">
        <v>2007</v>
      </c>
      <c r="E4" s="335">
        <v>2008</v>
      </c>
      <c r="F4" s="335">
        <v>2009</v>
      </c>
      <c r="G4" s="335">
        <v>2010</v>
      </c>
      <c r="H4" s="335">
        <v>2011</v>
      </c>
      <c r="I4" s="335">
        <v>2012</v>
      </c>
      <c r="J4" s="335">
        <v>2013</v>
      </c>
      <c r="K4" s="335">
        <v>2014</v>
      </c>
      <c r="L4" s="335">
        <v>2015</v>
      </c>
      <c r="M4" s="335">
        <v>2016</v>
      </c>
      <c r="N4" s="335">
        <v>2017</v>
      </c>
      <c r="O4" s="335">
        <v>2018</v>
      </c>
      <c r="P4" s="335">
        <v>2019</v>
      </c>
      <c r="Q4" s="335">
        <v>2020</v>
      </c>
    </row>
    <row r="5" spans="1:17" x14ac:dyDescent="0.3">
      <c r="A5" s="336" t="s">
        <v>237</v>
      </c>
      <c r="B5" s="337">
        <f>'[3]Serie con dati Terna'!Q705</f>
        <v>919.86301040038472</v>
      </c>
      <c r="C5" s="337">
        <f>'[3]Serie con dati Terna'!R705</f>
        <v>898.57581152819716</v>
      </c>
      <c r="D5" s="337">
        <f>'[3]Serie con dati Terna'!S705</f>
        <v>922.14202018328285</v>
      </c>
      <c r="E5" s="337">
        <f>'[3]Serie con dati Terna'!T705</f>
        <v>934.78721528610481</v>
      </c>
      <c r="F5" s="337">
        <f>'[3]Serie con dati Terna'!U705</f>
        <v>910.84520965267347</v>
      </c>
      <c r="G5" s="337">
        <f>'[3]Serie con dati Terna'!V705</f>
        <v>889.01240826025651</v>
      </c>
      <c r="H5" s="337">
        <f>'[3]Serie con dati Terna'!W705</f>
        <v>872.58116464500483</v>
      </c>
      <c r="I5" s="337">
        <f>'[3]Serie con dati Terna'!X705</f>
        <v>860.79952351995178</v>
      </c>
      <c r="J5" s="337">
        <f>'[3]Serie con dati Terna'!Y705</f>
        <v>877.01461569859589</v>
      </c>
      <c r="K5" s="337">
        <f>'[3]Serie con dati Terna'!Z705</f>
        <v>875.63678060898326</v>
      </c>
      <c r="L5" s="337">
        <f>'[3]Serie con dati Terna'!AA705</f>
        <v>898.32302886903517</v>
      </c>
      <c r="M5" s="337">
        <f>'[3]Serie con dati Terna'!AB705</f>
        <v>895.25130873765625</v>
      </c>
      <c r="N5" s="337">
        <f>'[3]Serie con dati Terna'!AC705</f>
        <v>869.95041183168678</v>
      </c>
      <c r="O5" s="337">
        <f>'[3]Serie con dati Terna'!AD705</f>
        <v>884.44615731988006</v>
      </c>
      <c r="P5" s="337">
        <f>'[3]Serie con dati Terna'!AE705</f>
        <v>908.87712567892527</v>
      </c>
      <c r="Q5" s="337">
        <f>'[3]Serie con dati Terna'!AF705</f>
        <v>927.19373170736299</v>
      </c>
    </row>
    <row r="6" spans="1:17" x14ac:dyDescent="0.3">
      <c r="A6" s="336" t="s">
        <v>238</v>
      </c>
      <c r="B6" s="337" t="str">
        <f>'[3]Serie con dati Terna'!Q706</f>
        <v/>
      </c>
      <c r="C6" s="337" t="str">
        <f>'[3]Serie con dati Terna'!R706</f>
        <v/>
      </c>
      <c r="D6" s="337">
        <f>'[3]Serie con dati Terna'!S706</f>
        <v>758.51798690445787</v>
      </c>
      <c r="E6" s="337" t="str">
        <f>'[3]Serie con dati Terna'!T706</f>
        <v/>
      </c>
      <c r="F6" s="337">
        <f>'[3]Serie con dati Terna'!U706</f>
        <v>868.74063665360165</v>
      </c>
      <c r="G6" s="337">
        <f>'[3]Serie con dati Terna'!V706</f>
        <v>845.38678774178834</v>
      </c>
      <c r="H6" s="337" t="str">
        <f>'[3]Serie con dati Terna'!W706</f>
        <v/>
      </c>
      <c r="I6" s="337">
        <f>'[3]Serie con dati Terna'!X706</f>
        <v>894.22904715941138</v>
      </c>
      <c r="J6" s="337">
        <f>'[3]Serie con dati Terna'!Y706</f>
        <v>881.37589639142629</v>
      </c>
      <c r="K6" s="337">
        <f>'[3]Serie con dati Terna'!Z706</f>
        <v>891.94804540563928</v>
      </c>
      <c r="L6" s="337">
        <f>'[3]Serie con dati Terna'!AA706</f>
        <v>1020.425567411062</v>
      </c>
      <c r="M6" s="337" t="str">
        <f>'[3]Serie con dati Terna'!AB706</f>
        <v/>
      </c>
      <c r="N6" s="337">
        <f>'[3]Serie con dati Terna'!AC706</f>
        <v>970.85860157453317</v>
      </c>
      <c r="O6" s="337">
        <f>'[3]Serie con dati Terna'!AD706</f>
        <v>948.50196506659347</v>
      </c>
      <c r="P6" s="337" t="str">
        <f>'[3]Serie con dati Terna'!AE706</f>
        <v/>
      </c>
      <c r="Q6" s="337" t="str">
        <f>'[3]Serie con dati Terna'!AF706</f>
        <v/>
      </c>
    </row>
    <row r="7" spans="1:17" x14ac:dyDescent="0.3">
      <c r="A7" s="336" t="s">
        <v>239</v>
      </c>
      <c r="B7" s="337" t="str">
        <f>'[3]Serie con dati Terna'!Q707</f>
        <v/>
      </c>
      <c r="C7" s="337" t="str">
        <f>'[3]Serie con dati Terna'!R707</f>
        <v/>
      </c>
      <c r="D7" s="337" t="str">
        <f>'[3]Serie con dati Terna'!S707</f>
        <v/>
      </c>
      <c r="E7" s="337" t="str">
        <f>'[3]Serie con dati Terna'!T707</f>
        <v/>
      </c>
      <c r="F7" s="337" t="str">
        <f>'[3]Serie con dati Terna'!U707</f>
        <v/>
      </c>
      <c r="G7" s="337" t="str">
        <f>'[3]Serie con dati Terna'!V707</f>
        <v/>
      </c>
      <c r="H7" s="337" t="str">
        <f>'[3]Serie con dati Terna'!W707</f>
        <v/>
      </c>
      <c r="I7" s="337" t="str">
        <f>'[3]Serie con dati Terna'!X707</f>
        <v/>
      </c>
      <c r="J7" s="337" t="str">
        <f>'[3]Serie con dati Terna'!Y707</f>
        <v/>
      </c>
      <c r="K7" s="337" t="str">
        <f>'[3]Serie con dati Terna'!Z707</f>
        <v/>
      </c>
      <c r="L7" s="337" t="str">
        <f>'[3]Serie con dati Terna'!AA707</f>
        <v/>
      </c>
      <c r="M7" s="337" t="str">
        <f>'[3]Serie con dati Terna'!AB707</f>
        <v/>
      </c>
      <c r="N7" s="337" t="str">
        <f>'[3]Serie con dati Terna'!AC707</f>
        <v/>
      </c>
      <c r="O7" s="337" t="str">
        <f>'[3]Serie con dati Terna'!AD707</f>
        <v/>
      </c>
      <c r="P7" s="337" t="str">
        <f>'[3]Serie con dati Terna'!AE707</f>
        <v/>
      </c>
      <c r="Q7" s="337" t="str">
        <f>'[3]Serie con dati Terna'!AF707</f>
        <v/>
      </c>
    </row>
    <row r="8" spans="1:17" x14ac:dyDescent="0.3">
      <c r="A8" s="336" t="s">
        <v>240</v>
      </c>
      <c r="B8" s="337" t="str">
        <f>'[3]Serie con dati Terna'!Q708</f>
        <v/>
      </c>
      <c r="C8" s="337" t="str">
        <f>'[3]Serie con dati Terna'!R708</f>
        <v/>
      </c>
      <c r="D8" s="337" t="str">
        <f>'[3]Serie con dati Terna'!S708</f>
        <v/>
      </c>
      <c r="E8" s="337" t="str">
        <f>'[3]Serie con dati Terna'!T708</f>
        <v/>
      </c>
      <c r="F8" s="337">
        <f>'[3]Serie con dati Terna'!U708</f>
        <v>907.76973967372442</v>
      </c>
      <c r="G8" s="337">
        <f>'[3]Serie con dati Terna'!V708</f>
        <v>926.77345971662555</v>
      </c>
      <c r="H8" s="337">
        <f>'[3]Serie con dati Terna'!W708</f>
        <v>1007.5142751219514</v>
      </c>
      <c r="I8" s="337">
        <f>'[3]Serie con dati Terna'!X708</f>
        <v>946.4535894812683</v>
      </c>
      <c r="J8" s="337">
        <f>'[3]Serie con dati Terna'!Y708</f>
        <v>904.98632585267399</v>
      </c>
      <c r="K8" s="337">
        <f>'[3]Serie con dati Terna'!Z708</f>
        <v>908.13805741444867</v>
      </c>
      <c r="L8" s="337">
        <f>'[3]Serie con dati Terna'!AA708</f>
        <v>945.90377281690155</v>
      </c>
      <c r="M8" s="337">
        <f>'[3]Serie con dati Terna'!AB708</f>
        <v>919.74960557923271</v>
      </c>
      <c r="N8" s="337">
        <f>'[3]Serie con dati Terna'!AC708</f>
        <v>1010.6625046501707</v>
      </c>
      <c r="O8" s="337" t="str">
        <f>'[3]Serie con dati Terna'!AD708</f>
        <v/>
      </c>
      <c r="P8" s="337" t="str">
        <f>'[3]Serie con dati Terna'!AE708</f>
        <v/>
      </c>
      <c r="Q8" s="337" t="str">
        <f>'[3]Serie con dati Terna'!AF708</f>
        <v/>
      </c>
    </row>
    <row r="9" spans="1:17" x14ac:dyDescent="0.3">
      <c r="A9" s="338" t="s">
        <v>31</v>
      </c>
      <c r="B9" s="339">
        <f>'[3]Serie con dati Terna'!Q709</f>
        <v>919.86301040038472</v>
      </c>
      <c r="C9" s="339">
        <f>'[3]Serie con dati Terna'!R709</f>
        <v>898.57581152819716</v>
      </c>
      <c r="D9" s="339">
        <f>'[3]Serie con dati Terna'!S709</f>
        <v>921.60269241366939</v>
      </c>
      <c r="E9" s="339">
        <f>'[3]Serie con dati Terna'!T709</f>
        <v>934.78721528610481</v>
      </c>
      <c r="F9" s="339">
        <f>'[3]Serie con dati Terna'!U709</f>
        <v>910.39956186582276</v>
      </c>
      <c r="G9" s="339">
        <f>'[3]Serie con dati Terna'!V709</f>
        <v>889.47857614303371</v>
      </c>
      <c r="H9" s="339">
        <f>'[3]Serie con dati Terna'!W709</f>
        <v>873.69439448371145</v>
      </c>
      <c r="I9" s="339">
        <f>'[3]Serie con dati Terna'!X709</f>
        <v>862.45307697388535</v>
      </c>
      <c r="J9" s="339">
        <f>'[3]Serie con dati Terna'!Y709</f>
        <v>877.65336236047153</v>
      </c>
      <c r="K9" s="339">
        <f>'[3]Serie con dati Terna'!Z709</f>
        <v>876.4342238953144</v>
      </c>
      <c r="L9" s="339">
        <f>'[3]Serie con dati Terna'!AA709</f>
        <v>899.77381817586729</v>
      </c>
      <c r="M9" s="339">
        <f>'[3]Serie con dati Terna'!AB709</f>
        <v>895.42888298184539</v>
      </c>
      <c r="N9" s="339">
        <f>'[3]Serie con dati Terna'!AC709</f>
        <v>870.03937835503655</v>
      </c>
      <c r="O9" s="339">
        <f>'[3]Serie con dati Terna'!AD709</f>
        <v>884.45511791307888</v>
      </c>
      <c r="P9" s="339">
        <f>'[3]Serie con dati Terna'!AE709</f>
        <v>908.87712567892527</v>
      </c>
      <c r="Q9" s="339">
        <f>'[3]Serie con dati Terna'!AF709</f>
        <v>927.19373170736299</v>
      </c>
    </row>
    <row r="10" spans="1:17" x14ac:dyDescent="0.3">
      <c r="A10" s="336" t="s">
        <v>241</v>
      </c>
      <c r="B10" s="337">
        <f>'[3]Serie con dati Terna'!Q710</f>
        <v>400.5362568137042</v>
      </c>
      <c r="C10" s="337">
        <f>'[3]Serie con dati Terna'!R710</f>
        <v>389.78025516354779</v>
      </c>
      <c r="D10" s="337">
        <f>'[3]Serie con dati Terna'!S710</f>
        <v>387.26486770383264</v>
      </c>
      <c r="E10" s="337">
        <f>'[3]Serie con dati Terna'!T710</f>
        <v>391.48799843886928</v>
      </c>
      <c r="F10" s="337">
        <f>'[3]Serie con dati Terna'!U710</f>
        <v>391.34801783991605</v>
      </c>
      <c r="G10" s="337">
        <f>'[3]Serie con dati Terna'!V710</f>
        <v>391.03106741154966</v>
      </c>
      <c r="H10" s="337">
        <f>'[3]Serie con dati Terna'!W710</f>
        <v>384.33883950500382</v>
      </c>
      <c r="I10" s="337">
        <f>'[3]Serie con dati Terna'!X710</f>
        <v>387.78837684033346</v>
      </c>
      <c r="J10" s="337">
        <f>'[3]Serie con dati Terna'!Y710</f>
        <v>372.78582123158014</v>
      </c>
      <c r="K10" s="337">
        <f>'[3]Serie con dati Terna'!Z710</f>
        <v>376.45818709320525</v>
      </c>
      <c r="L10" s="337">
        <f>'[3]Serie con dati Terna'!AA710</f>
        <v>367.51640695193237</v>
      </c>
      <c r="M10" s="337">
        <f>'[3]Serie con dati Terna'!AB710</f>
        <v>370.33463685932185</v>
      </c>
      <c r="N10" s="337">
        <f>'[3]Serie con dati Terna'!AC710</f>
        <v>370.77783966316287</v>
      </c>
      <c r="O10" s="337">
        <f>'[3]Serie con dati Terna'!AD710</f>
        <v>369.471765657204</v>
      </c>
      <c r="P10" s="337">
        <f>'[3]Serie con dati Terna'!AE710</f>
        <v>369.47090361206028</v>
      </c>
      <c r="Q10" s="337">
        <f>'[3]Serie con dati Terna'!AF710</f>
        <v>371.72238520500281</v>
      </c>
    </row>
    <row r="11" spans="1:17" x14ac:dyDescent="0.3">
      <c r="A11" s="338" t="s">
        <v>242</v>
      </c>
      <c r="B11" s="339">
        <f>'[3]Serie con dati Terna'!Q711</f>
        <v>400.5362568137042</v>
      </c>
      <c r="C11" s="339">
        <f>'[3]Serie con dati Terna'!R711</f>
        <v>389.78025516354779</v>
      </c>
      <c r="D11" s="339">
        <f>'[3]Serie con dati Terna'!S711</f>
        <v>387.26486770383264</v>
      </c>
      <c r="E11" s="339">
        <f>'[3]Serie con dati Terna'!T711</f>
        <v>391.48799843886928</v>
      </c>
      <c r="F11" s="339">
        <f>'[3]Serie con dati Terna'!U711</f>
        <v>391.34801783991605</v>
      </c>
      <c r="G11" s="339">
        <f>'[3]Serie con dati Terna'!V711</f>
        <v>391.03106741154966</v>
      </c>
      <c r="H11" s="339">
        <f>'[3]Serie con dati Terna'!W711</f>
        <v>384.33883950500382</v>
      </c>
      <c r="I11" s="339">
        <f>'[3]Serie con dati Terna'!X711</f>
        <v>387.78837684033346</v>
      </c>
      <c r="J11" s="339">
        <f>'[3]Serie con dati Terna'!Y711</f>
        <v>372.78582123158014</v>
      </c>
      <c r="K11" s="339">
        <f>'[3]Serie con dati Terna'!Z711</f>
        <v>376.45818709320525</v>
      </c>
      <c r="L11" s="339">
        <f>'[3]Serie con dati Terna'!AA711</f>
        <v>367.51640695193237</v>
      </c>
      <c r="M11" s="339">
        <f>'[3]Serie con dati Terna'!AB711</f>
        <v>370.33463685932185</v>
      </c>
      <c r="N11" s="339">
        <f>'[3]Serie con dati Terna'!AC711</f>
        <v>370.77783966316287</v>
      </c>
      <c r="O11" s="339">
        <f>'[3]Serie con dati Terna'!AD711</f>
        <v>369.471765657204</v>
      </c>
      <c r="P11" s="339">
        <f>'[3]Serie con dati Terna'!AE711</f>
        <v>369.47090361206028</v>
      </c>
      <c r="Q11" s="339">
        <f>'[3]Serie con dati Terna'!AF711</f>
        <v>371.72238520500281</v>
      </c>
    </row>
    <row r="12" spans="1:17" x14ac:dyDescent="0.3">
      <c r="A12" s="336" t="s">
        <v>243</v>
      </c>
      <c r="B12" s="340" t="s">
        <v>243</v>
      </c>
      <c r="C12" s="340" t="s">
        <v>243</v>
      </c>
      <c r="D12" s="340" t="s">
        <v>243</v>
      </c>
      <c r="E12" s="340" t="s">
        <v>243</v>
      </c>
      <c r="F12" s="340" t="s">
        <v>243</v>
      </c>
      <c r="G12" s="340" t="s">
        <v>243</v>
      </c>
      <c r="H12" s="340" t="s">
        <v>243</v>
      </c>
      <c r="I12" s="340" t="s">
        <v>243</v>
      </c>
      <c r="J12" s="340" t="s">
        <v>243</v>
      </c>
      <c r="K12" s="340" t="s">
        <v>243</v>
      </c>
      <c r="L12" s="340" t="s">
        <v>243</v>
      </c>
      <c r="M12" s="340" t="s">
        <v>243</v>
      </c>
      <c r="N12" s="340" t="s">
        <v>243</v>
      </c>
      <c r="O12" s="340" t="s">
        <v>243</v>
      </c>
      <c r="P12" s="340" t="s">
        <v>243</v>
      </c>
      <c r="Q12" s="340" t="s">
        <v>243</v>
      </c>
    </row>
    <row r="13" spans="1:17" x14ac:dyDescent="0.3">
      <c r="A13" s="338" t="s">
        <v>244</v>
      </c>
      <c r="B13" s="339">
        <f>'[3]Serie con dati Terna'!Q715</f>
        <v>1906.2853366371291</v>
      </c>
      <c r="C13" s="339">
        <f>'[3]Serie con dati Terna'!R715</f>
        <v>1867.0910392222877</v>
      </c>
      <c r="D13" s="339">
        <f>'[3]Serie con dati Terna'!S715</f>
        <v>1794.6407810542585</v>
      </c>
      <c r="E13" s="339">
        <f>'[3]Serie con dati Terna'!T715</f>
        <v>1690.7157184241219</v>
      </c>
      <c r="F13" s="339">
        <f>'[3]Serie con dati Terna'!U715</f>
        <v>1620.2567651019049</v>
      </c>
      <c r="G13" s="339">
        <f>'[3]Serie con dati Terna'!V715</f>
        <v>1664.9388174834778</v>
      </c>
      <c r="H13" s="339">
        <f>'[3]Serie con dati Terna'!W715</f>
        <v>1629.8630145789484</v>
      </c>
      <c r="I13" s="339">
        <f>'[3]Serie con dati Terna'!X715</f>
        <v>1495.8769747691595</v>
      </c>
      <c r="J13" s="339">
        <f>'[3]Serie con dati Terna'!Y715</f>
        <v>1606.0201425642711</v>
      </c>
      <c r="K13" s="339">
        <f>'[3]Serie con dati Terna'!Z715</f>
        <v>1793.9296662706413</v>
      </c>
      <c r="L13" s="339">
        <f>'[3]Serie con dati Terna'!AA715</f>
        <v>1624.8209309418553</v>
      </c>
      <c r="M13" s="339">
        <f>'[3]Serie con dati Terna'!AB715</f>
        <v>1639.4677875182267</v>
      </c>
      <c r="N13" s="339">
        <f>'[3]Serie con dati Terna'!AC715</f>
        <v>1498.3587269450604</v>
      </c>
      <c r="O13" s="339">
        <f>'[3]Serie con dati Terna'!AD715</f>
        <v>1651.213965273753</v>
      </c>
      <c r="P13" s="339">
        <f>'[3]Serie con dati Terna'!AE715</f>
        <v>1414.4751904845905</v>
      </c>
      <c r="Q13" s="339">
        <f>'[3]Serie con dati Terna'!AF715</f>
        <v>1382.3869362837449</v>
      </c>
    </row>
    <row r="14" spans="1:17" x14ac:dyDescent="0.3">
      <c r="A14" s="336" t="s">
        <v>245</v>
      </c>
      <c r="B14" s="337">
        <f>'[3]Serie con dati Terna'!Q724</f>
        <v>1250.5043729694746</v>
      </c>
      <c r="C14" s="337">
        <f>'[3]Serie con dati Terna'!R724</f>
        <v>972.77154844351298</v>
      </c>
      <c r="D14" s="337">
        <f>'[3]Serie con dati Terna'!S724</f>
        <v>1014.8904267462452</v>
      </c>
      <c r="E14" s="337" t="str">
        <f>'[3]Serie con dati Terna'!T724</f>
        <v/>
      </c>
      <c r="F14" s="337" t="str">
        <f>'[3]Serie con dati Terna'!U724</f>
        <v/>
      </c>
      <c r="G14" s="337" t="str">
        <f>'[3]Serie con dati Terna'!V724</f>
        <v/>
      </c>
      <c r="H14" s="337" t="str">
        <f>'[3]Serie con dati Terna'!W724</f>
        <v/>
      </c>
      <c r="I14" s="337" t="str">
        <f>'[3]Serie con dati Terna'!X724</f>
        <v/>
      </c>
      <c r="J14" s="337" t="str">
        <f>'[3]Serie con dati Terna'!Y724</f>
        <v/>
      </c>
      <c r="K14" s="337" t="str">
        <f>'[3]Serie con dati Terna'!Z724</f>
        <v/>
      </c>
      <c r="L14" s="337" t="str">
        <f>'[3]Serie con dati Terna'!AA724</f>
        <v/>
      </c>
      <c r="M14" s="337" t="str">
        <f>'[3]Serie con dati Terna'!AB724</f>
        <v/>
      </c>
      <c r="N14" s="337" t="str">
        <f>'[3]Serie con dati Terna'!AC724</f>
        <v/>
      </c>
      <c r="O14" s="337" t="str">
        <f>'[3]Serie con dati Terna'!AD724</f>
        <v/>
      </c>
      <c r="P14" s="337" t="str">
        <f>'[3]Serie con dati Terna'!AE724</f>
        <v/>
      </c>
      <c r="Q14" s="337" t="str">
        <f>'[3]Serie con dati Terna'!AF724</f>
        <v/>
      </c>
    </row>
    <row r="15" spans="1:17" ht="13.2" customHeight="1" x14ac:dyDescent="0.3">
      <c r="A15" s="341" t="s">
        <v>246</v>
      </c>
      <c r="B15" s="342">
        <f>'[3]Serie con dati Terna'!Q727</f>
        <v>895.79186628474895</v>
      </c>
      <c r="C15" s="342">
        <f>'[3]Serie con dati Terna'!R727</f>
        <v>898.44728775701799</v>
      </c>
      <c r="D15" s="342">
        <f>'[3]Serie con dati Terna'!S727</f>
        <v>904.10390709616865</v>
      </c>
      <c r="E15" s="342">
        <f>'[3]Serie con dati Terna'!T727</f>
        <v>926.26308079507726</v>
      </c>
      <c r="F15" s="342">
        <f>'[3]Serie con dati Terna'!U727</f>
        <v>895.35242672721961</v>
      </c>
      <c r="G15" s="342">
        <f>'[3]Serie con dati Terna'!V727</f>
        <v>897.23921918061592</v>
      </c>
      <c r="H15" s="342">
        <f>'[3]Serie con dati Terna'!W727</f>
        <v>908.05985484570624</v>
      </c>
      <c r="I15" s="342">
        <f>'[3]Serie con dati Terna'!X727</f>
        <v>919.96444655407856</v>
      </c>
      <c r="J15" s="342">
        <f>'[3]Serie con dati Terna'!Y727</f>
        <v>861.77871831123286</v>
      </c>
      <c r="K15" s="342">
        <f>'[3]Serie con dati Terna'!Z727</f>
        <v>806.42251566933555</v>
      </c>
      <c r="L15" s="342">
        <f>'[3]Serie con dati Terna'!AA727</f>
        <v>759.80138988908402</v>
      </c>
      <c r="M15" s="342">
        <f>'[3]Serie con dati Terna'!AB727</f>
        <v>832.7576579897642</v>
      </c>
      <c r="N15" s="342">
        <f>'[3]Serie con dati Terna'!AC727</f>
        <v>848.57475088863089</v>
      </c>
      <c r="O15" s="342">
        <f>'[3]Serie con dati Terna'!AD727</f>
        <v>874.20324996447994</v>
      </c>
      <c r="P15" s="342">
        <f>'[3]Serie con dati Terna'!AE727</f>
        <v>805.24216616945114</v>
      </c>
      <c r="Q15" s="342">
        <f>'[3]Serie con dati Terna'!AF727</f>
        <v>791.0019619433557</v>
      </c>
    </row>
    <row r="16" spans="1:17" x14ac:dyDescent="0.3">
      <c r="A16" s="336" t="s">
        <v>247</v>
      </c>
      <c r="B16" s="342" t="str">
        <f>'[3]Serie con dati Terna'!Q728</f>
        <v/>
      </c>
      <c r="C16" s="342" t="str">
        <f>'[3]Serie con dati Terna'!R728</f>
        <v/>
      </c>
      <c r="D16" s="342" t="str">
        <f>'[3]Serie con dati Terna'!S728</f>
        <v/>
      </c>
      <c r="E16" s="342">
        <f>'[3]Serie con dati Terna'!T728</f>
        <v>1302.385031043721</v>
      </c>
      <c r="F16" s="342">
        <f>'[3]Serie con dati Terna'!U728</f>
        <v>1395.9551786172492</v>
      </c>
      <c r="G16" s="342">
        <f>'[3]Serie con dati Terna'!V728</f>
        <v>1313.1982743710137</v>
      </c>
      <c r="H16" s="342">
        <f>'[3]Serie con dati Terna'!W728</f>
        <v>1309.6724472858364</v>
      </c>
      <c r="I16" s="342">
        <f>'[3]Serie con dati Terna'!X728</f>
        <v>1366.9979870451493</v>
      </c>
      <c r="J16" s="342">
        <f>'[3]Serie con dati Terna'!Y728</f>
        <v>697.42481997198036</v>
      </c>
      <c r="K16" s="342">
        <f>'[3]Serie con dati Terna'!Z728</f>
        <v>685.87446984615656</v>
      </c>
      <c r="L16" s="342">
        <f>'[3]Serie con dati Terna'!AA728</f>
        <v>703.27060548716645</v>
      </c>
      <c r="M16" s="342">
        <f>'[3]Serie con dati Terna'!AB728</f>
        <v>685.87446984615656</v>
      </c>
      <c r="N16" s="342">
        <f>'[3]Serie con dati Terna'!AC728</f>
        <v>696.15353604072925</v>
      </c>
      <c r="O16" s="342">
        <f>'[3]Serie con dati Terna'!AD728</f>
        <v>696.89767650780834</v>
      </c>
      <c r="P16" s="342">
        <f>'[3]Serie con dati Terna'!AE728</f>
        <v>687.39704761451083</v>
      </c>
      <c r="Q16" s="342">
        <f>'[3]Serie con dati Terna'!AF728</f>
        <v>684.36453246239023</v>
      </c>
    </row>
    <row r="17" spans="1:17" x14ac:dyDescent="0.3">
      <c r="A17" s="336" t="s">
        <v>248</v>
      </c>
      <c r="B17" s="337" t="str">
        <f>'[3]Serie con dati Terna'!Q716</f>
        <v/>
      </c>
      <c r="C17" s="337" t="str">
        <f>'[3]Serie con dati Terna'!R716</f>
        <v/>
      </c>
      <c r="D17" s="337" t="str">
        <f>'[3]Serie con dati Terna'!S716</f>
        <v/>
      </c>
      <c r="E17" s="337">
        <f>'[3]Serie con dati Terna'!T716</f>
        <v>544.28399999999988</v>
      </c>
      <c r="F17" s="337">
        <f>'[3]Serie con dati Terna'!U716</f>
        <v>498.92700000000013</v>
      </c>
      <c r="G17" s="337">
        <f>'[3]Serie con dati Terna'!V716</f>
        <v>544.28399999999999</v>
      </c>
      <c r="H17" s="337">
        <f>'[3]Serie con dati Terna'!W716</f>
        <v>498.92700000000002</v>
      </c>
      <c r="I17" s="337">
        <f>'[3]Serie con dati Terna'!X716</f>
        <v>554.36333333333334</v>
      </c>
      <c r="J17" s="337">
        <f>'[3]Serie con dati Terna'!Y716</f>
        <v>537.30599999999993</v>
      </c>
      <c r="K17" s="337">
        <f>'[3]Serie con dati Terna'!Z716</f>
        <v>609.79966666666667</v>
      </c>
      <c r="L17" s="337">
        <f>'[3]Serie con dati Terna'!AA716</f>
        <v>352.18376470588237</v>
      </c>
      <c r="M17" s="337">
        <f>'[3]Serie con dati Terna'!AB716</f>
        <v>748.39050000000009</v>
      </c>
      <c r="N17" s="337">
        <f>'[3]Serie con dati Terna'!AC716</f>
        <v>449.03427636786176</v>
      </c>
      <c r="O17" s="337">
        <f>'[3]Serie con dati Terna'!AD716</f>
        <v>359.2127893842532</v>
      </c>
      <c r="P17" s="337">
        <f>'[3]Serie con dati Terna'!AE716</f>
        <v>449.03400819033487</v>
      </c>
      <c r="Q17" s="337" t="str">
        <f>'[3]Serie con dati Terna'!AF716</f>
        <v/>
      </c>
    </row>
    <row r="18" spans="1:17" x14ac:dyDescent="0.3">
      <c r="A18" s="336" t="s">
        <v>249</v>
      </c>
      <c r="B18" s="337">
        <f>'[3]Serie con dati Terna'!Q717</f>
        <v>730.14053271394152</v>
      </c>
      <c r="C18" s="337">
        <f>'[3]Serie con dati Terna'!R717</f>
        <v>732.93856178705994</v>
      </c>
      <c r="D18" s="337">
        <f>'[3]Serie con dati Terna'!S717</f>
        <v>733.84265452314617</v>
      </c>
      <c r="E18" s="337">
        <f>'[3]Serie con dati Terna'!T717</f>
        <v>734.67545216649262</v>
      </c>
      <c r="F18" s="337">
        <f>'[3]Serie con dati Terna'!U717</f>
        <v>739.11686763045918</v>
      </c>
      <c r="G18" s="337">
        <f>'[3]Serie con dati Terna'!V717</f>
        <v>790.98129330195627</v>
      </c>
      <c r="H18" s="337">
        <f>'[3]Serie con dati Terna'!W717</f>
        <v>779.96398461514582</v>
      </c>
      <c r="I18" s="337">
        <f>'[3]Serie con dati Terna'!X717</f>
        <v>1374.3195227447002</v>
      </c>
      <c r="J18" s="337">
        <f>'[3]Serie con dati Terna'!Y717</f>
        <v>790.30432878962188</v>
      </c>
      <c r="K18" s="337">
        <f>'[3]Serie con dati Terna'!Z717</f>
        <v>1557.9907967225729</v>
      </c>
      <c r="L18" s="337">
        <f>'[3]Serie con dati Terna'!AA717</f>
        <v>755.44283516487178</v>
      </c>
      <c r="M18" s="337" t="str">
        <f>'[3]Serie con dati Terna'!AB717</f>
        <v/>
      </c>
      <c r="N18" s="337" t="str">
        <f>'[3]Serie con dati Terna'!AC717</f>
        <v/>
      </c>
      <c r="O18" s="337" t="str">
        <f>'[3]Serie con dati Terna'!AD717</f>
        <v/>
      </c>
      <c r="P18" s="337" t="str">
        <f>'[3]Serie con dati Terna'!AE717</f>
        <v/>
      </c>
      <c r="Q18" s="337" t="str">
        <f>'[3]Serie con dati Terna'!AF717</f>
        <v/>
      </c>
    </row>
    <row r="19" spans="1:17" x14ac:dyDescent="0.3">
      <c r="A19" s="336" t="s">
        <v>250</v>
      </c>
      <c r="B19" s="337">
        <f>'[3]Serie con dati Terna'!Q722</f>
        <v>319.3470197802198</v>
      </c>
      <c r="C19" s="337">
        <f>'[3]Serie con dati Terna'!R722</f>
        <v>321.30861081081088</v>
      </c>
      <c r="D19" s="337">
        <f>'[3]Serie con dati Terna'!S722</f>
        <v>338.95700830188684</v>
      </c>
      <c r="E19" s="337" t="str">
        <f>'[3]Serie con dati Terna'!T722</f>
        <v/>
      </c>
      <c r="F19" s="337" t="str">
        <f>'[3]Serie con dati Terna'!U722</f>
        <v/>
      </c>
      <c r="G19" s="337" t="str">
        <f>'[3]Serie con dati Terna'!V722</f>
        <v/>
      </c>
      <c r="H19" s="337" t="str">
        <f>'[3]Serie con dati Terna'!W722</f>
        <v/>
      </c>
      <c r="I19" s="337" t="str">
        <f>'[3]Serie con dati Terna'!X722</f>
        <v/>
      </c>
      <c r="J19" s="337" t="str">
        <f>'[3]Serie con dati Terna'!Y722</f>
        <v/>
      </c>
      <c r="K19" s="337" t="str">
        <f>'[3]Serie con dati Terna'!Z722</f>
        <v/>
      </c>
      <c r="L19" s="337" t="str">
        <f>'[3]Serie con dati Terna'!AA722</f>
        <v/>
      </c>
      <c r="M19" s="337" t="str">
        <f>'[3]Serie con dati Terna'!AB722</f>
        <v/>
      </c>
      <c r="N19" s="337">
        <f>'[3]Serie con dati Terna'!AC722</f>
        <v>649.89246467374721</v>
      </c>
      <c r="O19" s="337" t="str">
        <f>'[3]Serie con dati Terna'!AD722</f>
        <v/>
      </c>
      <c r="P19" s="337" t="str">
        <f>'[3]Serie con dati Terna'!AE722</f>
        <v/>
      </c>
      <c r="Q19" s="337" t="str">
        <f>'[3]Serie con dati Terna'!AF722</f>
        <v/>
      </c>
    </row>
    <row r="20" spans="1:17" x14ac:dyDescent="0.3">
      <c r="A20" s="336" t="s">
        <v>251</v>
      </c>
      <c r="B20" s="337">
        <f>'[3]Serie con dati Terna'!Q718</f>
        <v>504.1738167938932</v>
      </c>
      <c r="C20" s="337">
        <f>'[3]Serie con dati Terna'!R718</f>
        <v>420.5963462686567</v>
      </c>
      <c r="D20" s="337">
        <f>'[3]Serie con dati Terna'!S718</f>
        <v>413.58360766773166</v>
      </c>
      <c r="E20" s="337">
        <f>'[3]Serie con dati Terna'!T718</f>
        <v>420.20919941089841</v>
      </c>
      <c r="F20" s="337">
        <f>'[3]Serie con dati Terna'!U718</f>
        <v>427.84544099660269</v>
      </c>
      <c r="G20" s="337">
        <f>'[3]Serie con dati Terna'!V718</f>
        <v>419.22983967168267</v>
      </c>
      <c r="H20" s="337">
        <f>'[3]Serie con dati Terna'!W718</f>
        <v>414.10276428571433</v>
      </c>
      <c r="I20" s="337">
        <f>'[3]Serie con dati Terna'!X718</f>
        <v>381.00878045292012</v>
      </c>
      <c r="J20" s="337">
        <f>'[3]Serie con dati Terna'!Y718</f>
        <v>398.31282830769237</v>
      </c>
      <c r="K20" s="337">
        <f>'[3]Serie con dati Terna'!Z718</f>
        <v>435.62763191489364</v>
      </c>
      <c r="L20" s="337">
        <f>'[3]Serie con dati Terna'!AA718</f>
        <v>392.50651885714291</v>
      </c>
      <c r="M20" s="337">
        <f>'[3]Serie con dati Terna'!AB718</f>
        <v>404.71212255319153</v>
      </c>
      <c r="N20" s="337">
        <f>'[3]Serie con dati Terna'!AC718</f>
        <v>384.46533833012364</v>
      </c>
      <c r="O20" s="337">
        <f>'[3]Serie con dati Terna'!AD718</f>
        <v>395.24467252932777</v>
      </c>
      <c r="P20" s="337">
        <f>'[3]Serie con dati Terna'!AE718</f>
        <v>369.49159649773992</v>
      </c>
      <c r="Q20" s="337">
        <f>'[3]Serie con dati Terna'!AF718</f>
        <v>373.03599973590582</v>
      </c>
    </row>
    <row r="21" spans="1:17" x14ac:dyDescent="0.3">
      <c r="A21" s="336" t="s">
        <v>252</v>
      </c>
      <c r="B21" s="337">
        <f>'[3]Serie con dati Terna'!Q719</f>
        <v>448.12374159112358</v>
      </c>
      <c r="C21" s="337">
        <f>'[3]Serie con dati Terna'!R719</f>
        <v>381.18232498902995</v>
      </c>
      <c r="D21" s="337">
        <f>'[3]Serie con dati Terna'!S719</f>
        <v>474.8386607033442</v>
      </c>
      <c r="E21" s="337">
        <f>'[3]Serie con dati Terna'!T719</f>
        <v>426.44672358958246</v>
      </c>
      <c r="F21" s="337">
        <f>'[3]Serie con dati Terna'!U719</f>
        <v>492.61303301617835</v>
      </c>
      <c r="G21" s="337">
        <f>'[3]Serie con dati Terna'!V719</f>
        <v>410.37394668438316</v>
      </c>
      <c r="H21" s="337">
        <f>'[3]Serie con dati Terna'!W719</f>
        <v>384.93427519461926</v>
      </c>
      <c r="I21" s="337">
        <f>'[3]Serie con dati Terna'!X719</f>
        <v>434.9975477936058</v>
      </c>
      <c r="J21" s="337">
        <f>'[3]Serie con dati Terna'!Y719</f>
        <v>347.18680711841523</v>
      </c>
      <c r="K21" s="337">
        <f>'[3]Serie con dati Terna'!Z719</f>
        <v>412.23458251661583</v>
      </c>
      <c r="L21" s="337">
        <f>'[3]Serie con dati Terna'!AA719</f>
        <v>330.03832661562421</v>
      </c>
      <c r="M21" s="337">
        <f>'[3]Serie con dati Terna'!AB719</f>
        <v>356.58727646515393</v>
      </c>
      <c r="N21" s="337">
        <f>'[3]Serie con dati Terna'!AC719</f>
        <v>355.8412985296149</v>
      </c>
      <c r="O21" s="337">
        <f>'[3]Serie con dati Terna'!AD719</f>
        <v>356.7045349410925</v>
      </c>
      <c r="P21" s="337">
        <f>'[3]Serie con dati Terna'!AE719</f>
        <v>347.50830827113219</v>
      </c>
      <c r="Q21" s="337">
        <f>'[3]Serie con dati Terna'!AF719</f>
        <v>328.20143827642221</v>
      </c>
    </row>
    <row r="22" spans="1:17" x14ac:dyDescent="0.3">
      <c r="A22" s="336" t="s">
        <v>253</v>
      </c>
      <c r="B22" s="337">
        <f>'[3]Serie con dati Terna'!Q720</f>
        <v>749.62750909090903</v>
      </c>
      <c r="C22" s="337">
        <f>'[3]Serie con dati Terna'!R720</f>
        <v>810.16706574563204</v>
      </c>
      <c r="D22" s="337">
        <f>'[3]Serie con dati Terna'!S720</f>
        <v>826.26771484560561</v>
      </c>
      <c r="E22" s="337">
        <f>'[3]Serie con dati Terna'!T720</f>
        <v>851.29569365079351</v>
      </c>
      <c r="F22" s="337">
        <f>'[3]Serie con dati Terna'!U720</f>
        <v>871.1049334867663</v>
      </c>
      <c r="G22" s="337">
        <f>'[3]Serie con dati Terna'!V720</f>
        <v>783.23723864734313</v>
      </c>
      <c r="H22" s="337">
        <f>'[3]Serie con dati Terna'!W720</f>
        <v>781.63941608002983</v>
      </c>
      <c r="I22" s="337">
        <f>'[3]Serie con dati Terna'!X720</f>
        <v>786.95202064056934</v>
      </c>
      <c r="J22" s="337">
        <f>'[3]Serie con dati Terna'!Y720</f>
        <v>770.42413425572522</v>
      </c>
      <c r="K22" s="337">
        <f>'[3]Serie con dati Terna'!Z720</f>
        <v>740.4168944503059</v>
      </c>
      <c r="L22" s="337">
        <f>'[3]Serie con dati Terna'!AA720</f>
        <v>683.94675072160624</v>
      </c>
      <c r="M22" s="337">
        <f>'[3]Serie con dati Terna'!AB720</f>
        <v>721.17629999999986</v>
      </c>
      <c r="N22" s="337">
        <f>'[3]Serie con dati Terna'!AC720</f>
        <v>707.21818310958304</v>
      </c>
      <c r="O22" s="337">
        <f>'[3]Serie con dati Terna'!AD720</f>
        <v>730.5941939365249</v>
      </c>
      <c r="P22" s="337">
        <f>'[3]Serie con dati Terna'!AE720</f>
        <v>722.33513090323311</v>
      </c>
      <c r="Q22" s="337">
        <f>'[3]Serie con dati Terna'!AF720</f>
        <v>663.30607966222669</v>
      </c>
    </row>
    <row r="23" spans="1:17" x14ac:dyDescent="0.3">
      <c r="A23" s="336" t="s">
        <v>254</v>
      </c>
      <c r="B23" s="337" t="str">
        <f>'[3]Serie con dati Terna'!Q721</f>
        <v/>
      </c>
      <c r="C23" s="337" t="str">
        <f>'[3]Serie con dati Terna'!R721</f>
        <v/>
      </c>
      <c r="D23" s="337" t="str">
        <f>'[3]Serie con dati Terna'!S721</f>
        <v/>
      </c>
      <c r="E23" s="337">
        <f>'[3]Serie con dati Terna'!T721</f>
        <v>372.29025599999994</v>
      </c>
      <c r="F23" s="337">
        <f>'[3]Serie con dati Terna'!U721</f>
        <v>545.99450911376493</v>
      </c>
      <c r="G23" s="337">
        <f>'[3]Serie con dati Terna'!V721</f>
        <v>370.90721215805473</v>
      </c>
      <c r="H23" s="337">
        <f>'[3]Serie con dati Terna'!W721</f>
        <v>373.93811889683349</v>
      </c>
      <c r="I23" s="337">
        <f>'[3]Serie con dati Terna'!X721</f>
        <v>380.48532452830187</v>
      </c>
      <c r="J23" s="337">
        <f>'[3]Serie con dati Terna'!Y721</f>
        <v>430.36602256097564</v>
      </c>
      <c r="K23" s="337">
        <f>'[3]Serie con dati Terna'!Z721</f>
        <v>395.21258598726115</v>
      </c>
      <c r="L23" s="337" t="str">
        <f>'[3]Serie con dati Terna'!AA721</f>
        <v/>
      </c>
      <c r="M23" s="337" t="str">
        <f>'[3]Serie con dati Terna'!AB721</f>
        <v/>
      </c>
      <c r="N23" s="337" t="str">
        <f>'[3]Serie con dati Terna'!AC721</f>
        <v/>
      </c>
      <c r="O23" s="337" t="str">
        <f>'[3]Serie con dati Terna'!AD721</f>
        <v/>
      </c>
      <c r="P23" s="337" t="str">
        <f>'[3]Serie con dati Terna'!AE721</f>
        <v/>
      </c>
      <c r="Q23" s="337" t="str">
        <f>'[3]Serie con dati Terna'!AF721</f>
        <v/>
      </c>
    </row>
    <row r="24" spans="1:17" x14ac:dyDescent="0.3">
      <c r="A24" s="336" t="s">
        <v>255</v>
      </c>
      <c r="B24" s="337">
        <f>'[3]Serie con dati Terna'!Q723</f>
        <v>507.57853728813558</v>
      </c>
      <c r="C24" s="337">
        <f>'[3]Serie con dati Terna'!R723</f>
        <v>505.57018116591917</v>
      </c>
      <c r="D24" s="337">
        <f>'[3]Serie con dati Terna'!S723</f>
        <v>518.42768108108123</v>
      </c>
      <c r="E24" s="337">
        <f>'[3]Serie con dati Terna'!T723</f>
        <v>502.03247633587802</v>
      </c>
      <c r="F24" s="337">
        <f>'[3]Serie con dati Terna'!U723</f>
        <v>499.41151893687714</v>
      </c>
      <c r="G24" s="337">
        <f>'[3]Serie con dati Terna'!V723</f>
        <v>502.25800754716983</v>
      </c>
      <c r="H24" s="337">
        <f>'[3]Serie con dati Terna'!W723</f>
        <v>503.31317142857142</v>
      </c>
      <c r="I24" s="337">
        <f>'[3]Serie con dati Terna'!X723</f>
        <v>514.04599999999994</v>
      </c>
      <c r="J24" s="337">
        <f>'[3]Serie con dati Terna'!Y723</f>
        <v>504.69970909090921</v>
      </c>
      <c r="K24" s="337">
        <f>'[3]Serie con dati Terna'!Z723</f>
        <v>506.20577586206895</v>
      </c>
      <c r="L24" s="337">
        <f>'[3]Serie con dati Terna'!AA723</f>
        <v>499.74357446808517</v>
      </c>
      <c r="M24" s="337">
        <f>'[3]Serie con dati Terna'!AB723</f>
        <v>500.45343749999995</v>
      </c>
      <c r="N24" s="337">
        <f>'[3]Serie con dati Terna'!AC723</f>
        <v>515.10866947711668</v>
      </c>
      <c r="O24" s="337">
        <f>'[3]Serie con dati Terna'!AD723</f>
        <v>482.67676518046386</v>
      </c>
      <c r="P24" s="337">
        <f>'[3]Serie con dati Terna'!AE723</f>
        <v>465.95285736317834</v>
      </c>
      <c r="Q24" s="337">
        <f>'[3]Serie con dati Terna'!AF723</f>
        <v>502.80602555468516</v>
      </c>
    </row>
    <row r="25" spans="1:17" x14ac:dyDescent="0.3">
      <c r="A25" s="336" t="s">
        <v>256</v>
      </c>
      <c r="B25" s="337">
        <f>'[3]Serie con dati Terna'!Q729</f>
        <v>467.05298668050295</v>
      </c>
      <c r="C25" s="337">
        <f>'[3]Serie con dati Terna'!R729</f>
        <v>500.83489433627727</v>
      </c>
      <c r="D25" s="337">
        <f>'[3]Serie con dati Terna'!S729</f>
        <v>454.26417853178492</v>
      </c>
      <c r="E25" s="337">
        <f>'[3]Serie con dati Terna'!T729</f>
        <v>407.92557013488766</v>
      </c>
      <c r="F25" s="337">
        <f>'[3]Serie con dati Terna'!U729</f>
        <v>415.59875011778718</v>
      </c>
      <c r="G25" s="337">
        <f>'[3]Serie con dati Terna'!V729</f>
        <v>1082.1317044511727</v>
      </c>
      <c r="H25" s="337">
        <f>'[3]Serie con dati Terna'!W729</f>
        <v>1659.0732959751015</v>
      </c>
      <c r="I25" s="337">
        <f>'[3]Serie con dati Terna'!X729</f>
        <v>1629.2464376603336</v>
      </c>
      <c r="J25" s="337">
        <f>'[3]Serie con dati Terna'!Y729</f>
        <v>323.30863977035659</v>
      </c>
      <c r="K25" s="337">
        <f>'[3]Serie con dati Terna'!Z729</f>
        <v>310.46716200946042</v>
      </c>
      <c r="L25" s="337">
        <f>'[3]Serie con dati Terna'!AA729</f>
        <v>465.15631821544969</v>
      </c>
      <c r="M25" s="337">
        <f>'[3]Serie con dati Terna'!AB729</f>
        <v>415.92413635041981</v>
      </c>
      <c r="N25" s="337">
        <f>'[3]Serie con dati Terna'!AC729</f>
        <v>422.43548048092862</v>
      </c>
      <c r="O25" s="337">
        <f>'[3]Serie con dati Terna'!AD729</f>
        <v>413.54406084184734</v>
      </c>
      <c r="P25" s="337">
        <f>'[3]Serie con dati Terna'!AE729</f>
        <v>474.26333445326202</v>
      </c>
      <c r="Q25" s="337">
        <f>'[3]Serie con dati Terna'!AF729</f>
        <v>407.38493856277324</v>
      </c>
    </row>
    <row r="26" spans="1:17" x14ac:dyDescent="0.3">
      <c r="A26" s="341" t="s">
        <v>257</v>
      </c>
      <c r="B26" s="337">
        <f>'[3]Serie con dati Terna'!Q730</f>
        <v>708.81400823210902</v>
      </c>
      <c r="C26" s="337">
        <f>'[3]Serie con dati Terna'!R730</f>
        <v>726.60693789828213</v>
      </c>
      <c r="D26" s="337">
        <f>'[3]Serie con dati Terna'!S730</f>
        <v>747.86117085156764</v>
      </c>
      <c r="E26" s="337" t="str">
        <f>'[3]Serie con dati Terna'!T730</f>
        <v/>
      </c>
      <c r="F26" s="337">
        <f>'[3]Serie con dati Terna'!U730</f>
        <v>736.98757823393532</v>
      </c>
      <c r="G26" s="337" t="str">
        <f>'[3]Serie con dati Terna'!V730</f>
        <v/>
      </c>
      <c r="H26" s="337" t="str">
        <f>'[3]Serie con dati Terna'!W730</f>
        <v/>
      </c>
      <c r="I26" s="337" t="str">
        <f>'[3]Serie con dati Terna'!X730</f>
        <v/>
      </c>
      <c r="J26" s="337" t="str">
        <f>'[3]Serie con dati Terna'!Y730</f>
        <v/>
      </c>
      <c r="K26" s="337" t="str">
        <f>'[3]Serie con dati Terna'!Z730</f>
        <v/>
      </c>
      <c r="L26" s="337" t="str">
        <f>'[3]Serie con dati Terna'!AA730</f>
        <v/>
      </c>
      <c r="M26" s="337" t="str">
        <f>'[3]Serie con dati Terna'!AB730</f>
        <v/>
      </c>
      <c r="N26" s="337" t="str">
        <f>'[3]Serie con dati Terna'!AC730</f>
        <v/>
      </c>
      <c r="O26" s="337" t="str">
        <f>'[3]Serie con dati Terna'!AD730</f>
        <v/>
      </c>
      <c r="P26" s="337" t="str">
        <f>'[3]Serie con dati Terna'!AE730</f>
        <v/>
      </c>
      <c r="Q26" s="337" t="str">
        <f>'[3]Serie con dati Terna'!AF730</f>
        <v/>
      </c>
    </row>
    <row r="27" spans="1:17" x14ac:dyDescent="0.3">
      <c r="A27" s="336" t="s">
        <v>258</v>
      </c>
      <c r="B27" s="337">
        <f>'[3]Serie con dati Terna'!Q735</f>
        <v>732.69000000000028</v>
      </c>
      <c r="C27" s="337" t="str">
        <f>'[3]Serie con dati Terna'!R735</f>
        <v/>
      </c>
      <c r="D27" s="337" t="str">
        <f>'[3]Serie con dati Terna'!S735</f>
        <v/>
      </c>
      <c r="E27" s="337" t="str">
        <f>'[3]Serie con dati Terna'!T735</f>
        <v/>
      </c>
      <c r="F27" s="337" t="str">
        <f>'[3]Serie con dati Terna'!U735</f>
        <v/>
      </c>
      <c r="G27" s="337" t="str">
        <f>'[3]Serie con dati Terna'!V735</f>
        <v/>
      </c>
      <c r="H27" s="337" t="str">
        <f>'[3]Serie con dati Terna'!W735</f>
        <v/>
      </c>
      <c r="I27" s="337" t="str">
        <f>'[3]Serie con dati Terna'!X735</f>
        <v/>
      </c>
      <c r="J27" s="337" t="str">
        <f>'[3]Serie con dati Terna'!Y735</f>
        <v/>
      </c>
      <c r="K27" s="337" t="str">
        <f>'[3]Serie con dati Terna'!Z735</f>
        <v/>
      </c>
      <c r="L27" s="337" t="str">
        <f>'[3]Serie con dati Terna'!AA735</f>
        <v/>
      </c>
      <c r="M27" s="337" t="str">
        <f>'[3]Serie con dati Terna'!AB735</f>
        <v/>
      </c>
      <c r="N27" s="337" t="str">
        <f>'[3]Serie con dati Terna'!AC735</f>
        <v/>
      </c>
      <c r="O27" s="337" t="str">
        <f>'[3]Serie con dati Terna'!AD735</f>
        <v/>
      </c>
      <c r="P27" s="337" t="str">
        <f>'[3]Serie con dati Terna'!AE735</f>
        <v/>
      </c>
      <c r="Q27" s="337" t="str">
        <f>'[3]Serie con dati Terna'!AF735</f>
        <v/>
      </c>
    </row>
    <row r="28" spans="1:17" x14ac:dyDescent="0.3">
      <c r="A28" s="336" t="s">
        <v>259</v>
      </c>
      <c r="B28" s="337">
        <f>'[3]Serie con dati Terna'!Q736</f>
        <v>634.94987586206901</v>
      </c>
      <c r="C28" s="337">
        <f>'[3]Serie con dati Terna'!R736</f>
        <v>874.85175203619895</v>
      </c>
      <c r="D28" s="337">
        <f>'[3]Serie con dati Terna'!S736</f>
        <v>977.10149058295963</v>
      </c>
      <c r="E28" s="337">
        <f>'[3]Serie con dati Terna'!T736</f>
        <v>1022.9748000000001</v>
      </c>
      <c r="F28" s="337" t="str">
        <f>'[3]Serie con dati Terna'!U736</f>
        <v/>
      </c>
      <c r="G28" s="337" t="str">
        <f>'[3]Serie con dati Terna'!V736</f>
        <v/>
      </c>
      <c r="H28" s="337" t="str">
        <f>'[3]Serie con dati Terna'!W736</f>
        <v/>
      </c>
      <c r="I28" s="337" t="str">
        <f>'[3]Serie con dati Terna'!X736</f>
        <v/>
      </c>
      <c r="J28" s="337" t="str">
        <f>'[3]Serie con dati Terna'!Y736</f>
        <v/>
      </c>
      <c r="K28" s="337" t="str">
        <f>'[3]Serie con dati Terna'!Z736</f>
        <v/>
      </c>
      <c r="L28" s="337" t="str">
        <f>'[3]Serie con dati Terna'!AA736</f>
        <v/>
      </c>
      <c r="M28" s="337" t="str">
        <f>'[3]Serie con dati Terna'!AB736</f>
        <v/>
      </c>
      <c r="N28" s="337" t="str">
        <f>'[3]Serie con dati Terna'!AC736</f>
        <v/>
      </c>
      <c r="O28" s="337" t="str">
        <f>'[3]Serie con dati Terna'!AD736</f>
        <v/>
      </c>
      <c r="P28" s="337" t="str">
        <f>'[3]Serie con dati Terna'!AE736</f>
        <v/>
      </c>
      <c r="Q28" s="337" t="str">
        <f>'[3]Serie con dati Terna'!AF736</f>
        <v/>
      </c>
    </row>
    <row r="29" spans="1:17" x14ac:dyDescent="0.3">
      <c r="A29" s="338" t="s">
        <v>260</v>
      </c>
      <c r="B29" s="343">
        <f>'[3]Serie con dati Terna'!Q737</f>
        <v>675.12951612566326</v>
      </c>
      <c r="C29" s="343">
        <f>'[3]Serie con dati Terna'!R737</f>
        <v>704.80083210021428</v>
      </c>
      <c r="D29" s="343">
        <f>'[3]Serie con dati Terna'!S737</f>
        <v>712.37597320113809</v>
      </c>
      <c r="E29" s="343">
        <f>'[3]Serie con dati Terna'!T737</f>
        <v>697.50213522700176</v>
      </c>
      <c r="F29" s="343">
        <f>'[3]Serie con dati Terna'!U737</f>
        <v>664.70746118338116</v>
      </c>
      <c r="G29" s="343">
        <f>'[3]Serie con dati Terna'!V737</f>
        <v>691.74097846251561</v>
      </c>
      <c r="H29" s="343">
        <f>'[3]Serie con dati Terna'!W737</f>
        <v>621.28232249688779</v>
      </c>
      <c r="I29" s="343">
        <f>'[3]Serie con dati Terna'!X737</f>
        <v>637.83075635071123</v>
      </c>
      <c r="J29" s="343">
        <f>'[3]Serie con dati Terna'!Y737</f>
        <v>565.81003287876592</v>
      </c>
      <c r="K29" s="343">
        <f>'[3]Serie con dati Terna'!Z737</f>
        <v>584.31061005753668</v>
      </c>
      <c r="L29" s="343">
        <f>'[3]Serie con dati Terna'!AA737</f>
        <v>562.331175232183</v>
      </c>
      <c r="M29" s="343">
        <f>'[3]Serie con dati Terna'!AB737</f>
        <v>548.41134172318255</v>
      </c>
      <c r="N29" s="343">
        <f>'[3]Serie con dati Terna'!AC737</f>
        <v>547.88938053138691</v>
      </c>
      <c r="O29" s="343">
        <f>'[3]Serie con dati Terna'!AD737</f>
        <v>544.43188216409976</v>
      </c>
      <c r="P29" s="343">
        <f>'[3]Serie con dati Terna'!AE737</f>
        <v>536.43160006004371</v>
      </c>
      <c r="Q29" s="343">
        <f>'[3]Serie con dati Terna'!AF737</f>
        <v>517.37794992880958</v>
      </c>
    </row>
    <row r="30" spans="1:17" x14ac:dyDescent="0.3">
      <c r="A30" s="341" t="s">
        <v>243</v>
      </c>
      <c r="B30" s="344" t="s">
        <v>243</v>
      </c>
      <c r="C30" s="344" t="s">
        <v>243</v>
      </c>
      <c r="D30" s="344" t="s">
        <v>243</v>
      </c>
      <c r="E30" s="344" t="s">
        <v>243</v>
      </c>
      <c r="F30" s="344" t="s">
        <v>243</v>
      </c>
      <c r="G30" s="344" t="s">
        <v>243</v>
      </c>
      <c r="H30" s="344" t="s">
        <v>243</v>
      </c>
      <c r="I30" s="344" t="s">
        <v>243</v>
      </c>
      <c r="J30" s="344" t="s">
        <v>243</v>
      </c>
      <c r="K30" s="344" t="s">
        <v>243</v>
      </c>
      <c r="L30" s="344" t="s">
        <v>243</v>
      </c>
      <c r="M30" s="344" t="s">
        <v>243</v>
      </c>
      <c r="N30" s="344" t="s">
        <v>243</v>
      </c>
      <c r="O30" s="344" t="s">
        <v>243</v>
      </c>
      <c r="P30" s="344" t="s">
        <v>243</v>
      </c>
      <c r="Q30" s="344" t="s">
        <v>243</v>
      </c>
    </row>
    <row r="31" spans="1:17" x14ac:dyDescent="0.3">
      <c r="A31" s="336" t="s">
        <v>261</v>
      </c>
      <c r="B31" s="337">
        <f>'[3]Serie con dati Terna'!Q758</f>
        <v>745.74610631888322</v>
      </c>
      <c r="C31" s="337">
        <f>'[3]Serie con dati Terna'!R758</f>
        <v>733.19102121566345</v>
      </c>
      <c r="D31" s="337">
        <f>'[3]Serie con dati Terna'!S758</f>
        <v>845.52616851701941</v>
      </c>
      <c r="E31" s="337">
        <f>'[3]Serie con dati Terna'!T759</f>
        <v>700.01006931935581</v>
      </c>
      <c r="F31" s="337">
        <f>'[3]Serie con dati Terna'!U759</f>
        <v>743.57823798546917</v>
      </c>
      <c r="G31" s="337">
        <f>'[3]Serie con dati Terna'!V759</f>
        <v>659.59836392557941</v>
      </c>
      <c r="H31" s="337">
        <f>'[3]Serie con dati Terna'!W759</f>
        <v>643.22478755596205</v>
      </c>
      <c r="I31" s="337">
        <f>'[3]Serie con dati Terna'!X759</f>
        <v>641.94704716386548</v>
      </c>
      <c r="J31" s="337">
        <f>'[3]Serie con dati Terna'!Y759</f>
        <v>625.28734374042415</v>
      </c>
      <c r="K31" s="337">
        <f>'[3]Serie con dati Terna'!Z759</f>
        <v>605.29595062304952</v>
      </c>
      <c r="L31" s="337">
        <f>'[3]Serie con dati Terna'!AA759</f>
        <v>577.47571826531589</v>
      </c>
      <c r="M31" s="337">
        <f>'[3]Serie con dati Terna'!AB759</f>
        <v>566.40182334192639</v>
      </c>
      <c r="N31" s="337">
        <f>'[3]Serie con dati Terna'!AC759</f>
        <v>555.6162187106263</v>
      </c>
      <c r="O31" s="337">
        <f>'[3]Serie con dati Terna'!AD759</f>
        <v>554.16303727375032</v>
      </c>
      <c r="P31" s="337">
        <f>'[3]Serie con dati Terna'!AE759</f>
        <v>561.99608132957678</v>
      </c>
      <c r="Q31" s="337">
        <f>'[3]Serie con dati Terna'!AF759</f>
        <v>554.71181778002256</v>
      </c>
    </row>
    <row r="32" spans="1:17" ht="24.6" x14ac:dyDescent="0.3">
      <c r="A32" s="345" t="s">
        <v>262</v>
      </c>
      <c r="B32" s="343">
        <f>'[3]Serie con dati Terna'!Q760</f>
        <v>296.82510053128408</v>
      </c>
      <c r="C32" s="343">
        <f>'[3]Serie con dati Terna'!R760</f>
        <v>297.59863293301311</v>
      </c>
      <c r="D32" s="343">
        <f>'[3]Serie con dati Terna'!S760</f>
        <v>345.4355655463998</v>
      </c>
      <c r="E32" s="343">
        <f>'[3]Serie con dati Terna'!T760</f>
        <v>318.9260752285827</v>
      </c>
      <c r="F32" s="343">
        <f>'[3]Serie con dati Terna'!U760</f>
        <v>290.37031115795781</v>
      </c>
      <c r="G32" s="343">
        <f>'[3]Serie con dati Terna'!V760</f>
        <v>255.8308630510586</v>
      </c>
      <c r="H32" s="343">
        <f>'[3]Serie con dati Terna'!W760</f>
        <v>238.87064182615114</v>
      </c>
      <c r="I32" s="343">
        <f>'[3]Serie con dati Terna'!X760</f>
        <v>209.49212043644877</v>
      </c>
      <c r="J32" s="343">
        <f>'[3]Serie con dati Terna'!Y760</f>
        <v>154.89125019308878</v>
      </c>
      <c r="K32" s="343">
        <f>'[3]Serie con dati Terna'!Z760</f>
        <v>146.38231361597533</v>
      </c>
      <c r="L32" s="343">
        <f>'[3]Serie con dati Terna'!AA760</f>
        <v>136.18085205938777</v>
      </c>
      <c r="M32" s="343">
        <f>'[3]Serie con dati Terna'!AB760</f>
        <v>137.55254482692476</v>
      </c>
      <c r="N32" s="343">
        <f>'[3]Serie con dati Terna'!AC760</f>
        <v>132.23821717366843</v>
      </c>
      <c r="O32" s="343">
        <f>'[3]Serie con dati Terna'!AD760</f>
        <v>131.21210342190699</v>
      </c>
      <c r="P32" s="343">
        <f>'[3]Serie con dati Terna'!AE760</f>
        <v>131.20423476341858</v>
      </c>
      <c r="Q32" s="343">
        <f>'[3]Serie con dati Terna'!AF760</f>
        <v>126.68707449550004</v>
      </c>
    </row>
    <row r="33" spans="1:17" x14ac:dyDescent="0.3">
      <c r="A33" s="346"/>
      <c r="B33" s="347"/>
      <c r="C33" s="347"/>
      <c r="D33" s="347"/>
      <c r="E33" s="347"/>
      <c r="F33" s="347"/>
      <c r="G33" s="347"/>
      <c r="H33" s="347"/>
      <c r="I33" s="347"/>
      <c r="J33" s="347"/>
      <c r="K33" s="348"/>
      <c r="L33" s="349"/>
      <c r="M33" s="349"/>
      <c r="N33" s="349"/>
      <c r="O33" s="349"/>
      <c r="P33" s="349"/>
      <c r="Q33" s="349"/>
    </row>
    <row r="34" spans="1:17" x14ac:dyDescent="0.3">
      <c r="A34" s="338" t="s">
        <v>263</v>
      </c>
      <c r="B34" s="343">
        <f>'[3]Serie con dati Terna'!Q142</f>
        <v>585.235114909255</v>
      </c>
      <c r="C34" s="343">
        <f>'[3]Serie con dati Terna'!R142</f>
        <v>575.77112639842551</v>
      </c>
      <c r="D34" s="343">
        <f>'[3]Serie con dati Terna'!S142</f>
        <v>560.08495393992018</v>
      </c>
      <c r="E34" s="343">
        <f>'[3]Serie con dati Terna'!T142</f>
        <v>556.45723323527022</v>
      </c>
      <c r="F34" s="343">
        <f>'[3]Serie con dati Terna'!U142</f>
        <v>548.20081470371463</v>
      </c>
      <c r="G34" s="343">
        <f>'[3]Serie con dati Terna'!V142</f>
        <v>546.8788351254567</v>
      </c>
      <c r="H34" s="343">
        <f>'[3]Serie con dati Terna'!W142</f>
        <v>548.45671670697345</v>
      </c>
      <c r="I34" s="343">
        <f>'[3]Serie con dati Terna'!X142</f>
        <v>562.8416193860071</v>
      </c>
      <c r="J34" s="343">
        <f>'[3]Serie con dati Terna'!Y142</f>
        <v>555.99619084320307</v>
      </c>
      <c r="K34" s="343">
        <f>'[3]Serie con dati Terna'!Z142</f>
        <v>575.46388281974964</v>
      </c>
      <c r="L34" s="343">
        <f>'[3]Serie con dati Terna'!AA142</f>
        <v>544.3806628768823</v>
      </c>
      <c r="M34" s="343">
        <f>'[3]Serie con dati Terna'!AB142</f>
        <v>518.26916563148313</v>
      </c>
      <c r="N34" s="343">
        <f>'[3]Serie con dati Terna'!AC142</f>
        <v>492.6685061596886</v>
      </c>
      <c r="O34" s="343">
        <f>'[3]Serie con dati Terna'!AD142</f>
        <v>495.02974410383706</v>
      </c>
      <c r="P34" s="343">
        <f>'[3]Serie con dati Terna'!AE142</f>
        <v>462.72080829975181</v>
      </c>
      <c r="Q34" s="343">
        <f>'[3]Serie con dati Terna'!AF142</f>
        <v>449.12267746800086</v>
      </c>
    </row>
    <row r="35" spans="1:17" x14ac:dyDescent="0.3">
      <c r="A35" s="338" t="s">
        <v>264</v>
      </c>
      <c r="B35" s="343">
        <f>'[3]Serie con dati Terna'!Q143</f>
        <v>573.9812054277653</v>
      </c>
      <c r="C35" s="343">
        <f>'[3]Serie con dati Terna'!R143</f>
        <v>564.11558067621172</v>
      </c>
      <c r="D35" s="343">
        <f>'[3]Serie con dati Terna'!S143</f>
        <v>548.57355947628503</v>
      </c>
      <c r="E35" s="343">
        <f>'[3]Serie con dati Terna'!T143</f>
        <v>543.70813329550833</v>
      </c>
      <c r="F35" s="343">
        <f>'[3]Serie con dati Terna'!U143</f>
        <v>529.87363720453038</v>
      </c>
      <c r="G35" s="343">
        <f>'[3]Serie con dati Terna'!V143</f>
        <v>524.4786637255246</v>
      </c>
      <c r="H35" s="343">
        <f>'[3]Serie con dati Terna'!W143</f>
        <v>522.36599520818322</v>
      </c>
      <c r="I35" s="343">
        <f>'[3]Serie con dati Terna'!X143</f>
        <v>530.42532231375299</v>
      </c>
      <c r="J35" s="343">
        <f>'[3]Serie con dati Terna'!Y143</f>
        <v>506.56658161683276</v>
      </c>
      <c r="K35" s="343">
        <f>'[3]Serie con dati Terna'!Z143</f>
        <v>514.04318305649281</v>
      </c>
      <c r="L35" s="343">
        <f>'[3]Serie con dati Terna'!AA143</f>
        <v>489.2321029146496</v>
      </c>
      <c r="M35" s="343">
        <f>'[3]Serie con dati Terna'!AB143</f>
        <v>467.38335204557541</v>
      </c>
      <c r="N35" s="343">
        <f>'[3]Serie con dati Terna'!AC143</f>
        <v>446.91164158474999</v>
      </c>
      <c r="O35" s="343">
        <f>'[3]Serie con dati Terna'!AD143</f>
        <v>445.55326287055351</v>
      </c>
      <c r="P35" s="343">
        <f>'[3]Serie con dati Terna'!AE143</f>
        <v>416.3199401345924</v>
      </c>
      <c r="Q35" s="343">
        <f>'[3]Serie con dati Terna'!AF143</f>
        <v>400.352013601208</v>
      </c>
    </row>
    <row r="36" spans="1:17" ht="24.6" x14ac:dyDescent="0.3">
      <c r="A36" s="345" t="s">
        <v>265</v>
      </c>
      <c r="B36" s="343">
        <f>'[3]Serie con dati Terna'!Q148</f>
        <v>559.67308051282077</v>
      </c>
      <c r="C36" s="343">
        <f>'[3]Serie con dati Terna'!R148</f>
        <v>550.30184273850102</v>
      </c>
      <c r="D36" s="343">
        <f>'[3]Serie con dati Terna'!S148</f>
        <v>535.24949274135099</v>
      </c>
      <c r="E36" s="343">
        <f>'[3]Serie con dati Terna'!T148</f>
        <v>530.59346163985845</v>
      </c>
      <c r="F36" s="343">
        <f>'[3]Serie con dati Terna'!U148</f>
        <v>516.29651035347672</v>
      </c>
      <c r="G36" s="343">
        <f>'[3]Serie con dati Terna'!V148</f>
        <v>510.84048693222167</v>
      </c>
      <c r="H36" s="343">
        <f>'[3]Serie con dati Terna'!W148</f>
        <v>507.95411617509353</v>
      </c>
      <c r="I36" s="343">
        <f>'[3]Serie con dati Terna'!X148</f>
        <v>515.34948607572755</v>
      </c>
      <c r="J36" s="343">
        <f>'[3]Serie con dati Terna'!Y148</f>
        <v>490.21665074457695</v>
      </c>
      <c r="K36" s="343">
        <f>'[3]Serie con dati Terna'!Z148</f>
        <v>495.47478488113632</v>
      </c>
      <c r="L36" s="343">
        <f>'[3]Serie con dati Terna'!AA148</f>
        <v>472.49926253568208</v>
      </c>
      <c r="M36" s="343">
        <f>'[3]Serie con dati Terna'!AB148</f>
        <v>451.42465640543008</v>
      </c>
      <c r="N36" s="343">
        <f>'[3]Serie con dati Terna'!AC148</f>
        <v>432.69291340947342</v>
      </c>
      <c r="O36" s="343">
        <f>'[3]Serie con dati Terna'!AD148</f>
        <v>430.52504883421926</v>
      </c>
      <c r="P36" s="343">
        <f>'[3]Serie con dati Terna'!AE148</f>
        <v>402.44715214328693</v>
      </c>
      <c r="Q36" s="343">
        <f>'[3]Serie con dati Terna'!AF148</f>
        <v>386.4017971430016</v>
      </c>
    </row>
    <row r="37" spans="1:17" x14ac:dyDescent="0.3">
      <c r="A37" s="350"/>
      <c r="B37" s="351"/>
      <c r="C37" s="351"/>
      <c r="D37" s="351"/>
      <c r="E37" s="351"/>
      <c r="F37" s="352"/>
      <c r="G37" s="352"/>
      <c r="H37" s="352"/>
      <c r="I37" s="352"/>
      <c r="J37" s="352"/>
      <c r="K37" s="353"/>
      <c r="L37" s="352"/>
      <c r="M37" s="352"/>
      <c r="N37" s="352"/>
      <c r="O37" s="352"/>
      <c r="P37" s="352"/>
      <c r="Q37" s="352"/>
    </row>
    <row r="38" spans="1:17" x14ac:dyDescent="0.3">
      <c r="A38" s="354" t="s">
        <v>266</v>
      </c>
      <c r="B38" s="343">
        <f>'[3]Serie con dati Terna'!Q149</f>
        <v>487.19449582928257</v>
      </c>
      <c r="C38" s="343">
        <f>'[3]Serie con dati Terna'!R149</f>
        <v>478.7624922967799</v>
      </c>
      <c r="D38" s="343">
        <f>'[3]Serie con dati Terna'!S149</f>
        <v>471.18980706693907</v>
      </c>
      <c r="E38" s="343">
        <f>'[3]Serie con dati Terna'!T149</f>
        <v>451.5994449190639</v>
      </c>
      <c r="F38" s="343">
        <f>'[3]Serie con dati Terna'!U149</f>
        <v>415.38375584879884</v>
      </c>
      <c r="G38" s="343">
        <f>'[3]Serie con dati Terna'!V149</f>
        <v>404.57922558838197</v>
      </c>
      <c r="H38" s="343">
        <f>'[3]Serie con dati Terna'!W149</f>
        <v>395.64171278118062</v>
      </c>
      <c r="I38" s="343">
        <f>'[3]Serie con dati Terna'!X149</f>
        <v>386.8250889551615</v>
      </c>
      <c r="J38" s="343">
        <f>'[3]Serie con dati Terna'!Y149</f>
        <v>338.23520675256083</v>
      </c>
      <c r="K38" s="343">
        <f>'[3]Serie con dati Terna'!Z149</f>
        <v>324.39411805597297</v>
      </c>
      <c r="L38" s="343">
        <f>'[3]Serie con dati Terna'!AA149</f>
        <v>332.66762670230514</v>
      </c>
      <c r="M38" s="343">
        <f>'[3]Serie con dati Terna'!AB149</f>
        <v>322.51229901127169</v>
      </c>
      <c r="N38" s="343">
        <f>'[3]Serie con dati Terna'!AC149</f>
        <v>317.42615148140158</v>
      </c>
      <c r="O38" s="343">
        <f>'[3]Serie con dati Terna'!AD149</f>
        <v>297.23945390973296</v>
      </c>
      <c r="P38" s="343">
        <f>'[3]Serie con dati Terna'!AE149</f>
        <v>278.12114616068015</v>
      </c>
      <c r="Q38" s="343">
        <f>'[3]Serie con dati Terna'!AF149</f>
        <v>259.82757333798429</v>
      </c>
    </row>
    <row r="39" spans="1:17" x14ac:dyDescent="0.3">
      <c r="A39" s="355" t="s">
        <v>267</v>
      </c>
      <c r="B39" s="355"/>
      <c r="C39" s="355"/>
    </row>
    <row r="40" spans="1:17" x14ac:dyDescent="0.3">
      <c r="A40" s="355" t="s">
        <v>268</v>
      </c>
      <c r="B40" s="355"/>
      <c r="C40" s="355"/>
    </row>
    <row r="41" spans="1:17" x14ac:dyDescent="0.3">
      <c r="A41" s="355" t="s">
        <v>269</v>
      </c>
      <c r="B41" s="355"/>
      <c r="C41" s="355"/>
    </row>
    <row r="42" spans="1:17" x14ac:dyDescent="0.3">
      <c r="A42" s="355" t="s">
        <v>270</v>
      </c>
      <c r="B42" s="355"/>
      <c r="C42" s="355"/>
    </row>
    <row r="44" spans="1:17" x14ac:dyDescent="0.3">
      <c r="G44" s="356"/>
      <c r="H44" s="356"/>
      <c r="I44" s="356"/>
      <c r="J44" s="356"/>
      <c r="K44" s="356"/>
      <c r="L44" s="356"/>
      <c r="M44" s="356"/>
      <c r="N44" s="356"/>
      <c r="O44" s="356"/>
      <c r="P44" s="356"/>
      <c r="Q44" s="356"/>
    </row>
    <row r="51" spans="2:2" x14ac:dyDescent="0.3">
      <c r="B51" s="356"/>
    </row>
  </sheetData>
  <mergeCells count="2">
    <mergeCell ref="A3:A4"/>
    <mergeCell ref="B3:Q3"/>
  </mergeCells>
  <hyperlinks>
    <hyperlink ref="A1" location="Indice!A1" display="Torna indietro" xr:uid="{71107755-83E3-4A5D-B5A1-A0CC135C64A8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658EF-A207-4AB5-B8E9-EB14EED2BB34}">
  <dimension ref="A1:P149"/>
  <sheetViews>
    <sheetView zoomScaleNormal="100" workbookViewId="0"/>
  </sheetViews>
  <sheetFormatPr defaultRowHeight="14.4" x14ac:dyDescent="0.3"/>
  <cols>
    <col min="1" max="1" width="41.33203125" customWidth="1"/>
    <col min="2" max="8" width="10.6640625" style="357" customWidth="1"/>
  </cols>
  <sheetData>
    <row r="1" spans="1:10" ht="15.6" x14ac:dyDescent="0.3">
      <c r="A1" s="8" t="s">
        <v>27</v>
      </c>
      <c r="B1" s="8"/>
    </row>
    <row r="2" spans="1:10" ht="33.6" customHeight="1" x14ac:dyDescent="0.3">
      <c r="A2" s="491" t="s">
        <v>271</v>
      </c>
      <c r="B2" s="491"/>
      <c r="C2" s="491"/>
      <c r="D2" s="491"/>
      <c r="E2" s="491"/>
      <c r="F2" s="491"/>
      <c r="G2" s="491"/>
      <c r="H2" s="491"/>
    </row>
    <row r="3" spans="1:10" x14ac:dyDescent="0.3">
      <c r="B3" s="499" t="s">
        <v>186</v>
      </c>
      <c r="C3" s="499"/>
      <c r="D3" s="499"/>
      <c r="E3" s="499"/>
      <c r="F3" s="499"/>
      <c r="G3" s="499"/>
      <c r="H3" s="499"/>
    </row>
    <row r="4" spans="1:10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</row>
    <row r="5" spans="1:10" x14ac:dyDescent="0.3">
      <c r="A5" s="359">
        <v>2020</v>
      </c>
      <c r="B5" s="498" t="s">
        <v>274</v>
      </c>
      <c r="C5" s="498"/>
      <c r="D5" s="498"/>
      <c r="E5" s="498"/>
      <c r="F5" s="498"/>
      <c r="G5" s="498"/>
      <c r="H5" s="498"/>
    </row>
    <row r="6" spans="1:10" x14ac:dyDescent="0.3">
      <c r="A6" s="360" t="s">
        <v>275</v>
      </c>
      <c r="B6" s="361">
        <f>'[4]6-x'!R50</f>
        <v>930.08591852660493</v>
      </c>
      <c r="C6" s="361">
        <f>'[4]6-x'!S50</f>
        <v>394.77356688319725</v>
      </c>
      <c r="D6" s="361">
        <f>'[4]6-x'!T50</f>
        <v>1526.3194466769428</v>
      </c>
      <c r="E6" s="361">
        <f>'[4]6-x'!U50</f>
        <v>724.43436127759696</v>
      </c>
      <c r="F6" s="361">
        <f>'[4]6-x'!V50</f>
        <v>370.14037190508242</v>
      </c>
      <c r="G6" s="361">
        <f>'[4]6-x'!W50</f>
        <v>11.27485529424067</v>
      </c>
      <c r="H6" s="361">
        <f>'[4]6-x'!X50</f>
        <v>472.50435905222093</v>
      </c>
      <c r="J6" s="362"/>
    </row>
    <row r="7" spans="1:10" x14ac:dyDescent="0.3">
      <c r="A7" s="363" t="s">
        <v>276</v>
      </c>
      <c r="B7" s="364">
        <f>'[4]6-x'!R51</f>
        <v>0</v>
      </c>
      <c r="C7" s="364">
        <f>'[4]6-x'!S51</f>
        <v>595.2354524612324</v>
      </c>
      <c r="D7" s="364">
        <f>'[4]6-x'!T51</f>
        <v>1526.3194466769428</v>
      </c>
      <c r="E7" s="364">
        <f>'[4]6-x'!U51</f>
        <v>639.45730833649282</v>
      </c>
      <c r="F7" s="364">
        <f>'[4]6-x'!V51</f>
        <v>285.99857180761626</v>
      </c>
      <c r="G7" s="364">
        <f>'[4]6-x'!W51</f>
        <v>11.280588880630669</v>
      </c>
      <c r="H7" s="361">
        <f>'[4]6-x'!X51</f>
        <v>157.43914669671909</v>
      </c>
    </row>
    <row r="8" spans="1:10" x14ac:dyDescent="0.3">
      <c r="A8" s="363" t="s">
        <v>277</v>
      </c>
      <c r="B8" s="364">
        <f>'[4]6-x'!R52</f>
        <v>0</v>
      </c>
      <c r="C8" s="364">
        <f>'[4]6-x'!S52</f>
        <v>426.43388188778238</v>
      </c>
      <c r="D8" s="364">
        <f>'[4]6-x'!T52</f>
        <v>0</v>
      </c>
      <c r="E8" s="364">
        <f>'[4]6-x'!U52</f>
        <v>1039.4883381726797</v>
      </c>
      <c r="F8" s="364">
        <f>'[4]6-x'!V52</f>
        <v>441.27565741159003</v>
      </c>
      <c r="G8" s="364">
        <f>'[4]6-x'!W52</f>
        <v>12.991203095415758</v>
      </c>
      <c r="H8" s="361">
        <f>'[4]6-x'!X52</f>
        <v>429.68940153364599</v>
      </c>
    </row>
    <row r="9" spans="1:10" x14ac:dyDescent="0.3">
      <c r="A9" s="363" t="s">
        <v>278</v>
      </c>
      <c r="B9" s="364">
        <f>'[4]6-x'!R53</f>
        <v>930.08591852660493</v>
      </c>
      <c r="C9" s="364">
        <f>'[4]6-x'!S53</f>
        <v>573.69370829199624</v>
      </c>
      <c r="D9" s="364">
        <f>'[4]6-x'!T53</f>
        <v>0</v>
      </c>
      <c r="E9" s="364">
        <f>'[4]6-x'!U53</f>
        <v>741.29929860103107</v>
      </c>
      <c r="F9" s="364">
        <f>'[4]6-x'!V53</f>
        <v>444.63763209458835</v>
      </c>
      <c r="G9" s="364">
        <f>'[4]6-x'!W53</f>
        <v>10.439132900483351</v>
      </c>
      <c r="H9" s="361">
        <f>'[4]6-x'!X53</f>
        <v>804.43671966296506</v>
      </c>
    </row>
    <row r="10" spans="1:10" x14ac:dyDescent="0.3">
      <c r="A10" s="363" t="s">
        <v>279</v>
      </c>
      <c r="B10" s="364">
        <f>'[4]6-x'!R54</f>
        <v>0</v>
      </c>
      <c r="C10" s="364">
        <f>'[4]6-x'!S54</f>
        <v>391.74704114215751</v>
      </c>
      <c r="D10" s="364">
        <f>'[4]6-x'!T54</f>
        <v>0</v>
      </c>
      <c r="E10" s="364">
        <f>'[4]6-x'!U54</f>
        <v>550.53908682991323</v>
      </c>
      <c r="F10" s="364">
        <f>'[4]6-x'!V54</f>
        <v>252.57658819427954</v>
      </c>
      <c r="G10" s="364">
        <f>'[4]6-x'!W54</f>
        <v>10.383728391502457</v>
      </c>
      <c r="H10" s="361">
        <f>'[4]6-x'!X54</f>
        <v>387.53363455766299</v>
      </c>
      <c r="J10" s="362"/>
    </row>
    <row r="11" spans="1:10" x14ac:dyDescent="0.3">
      <c r="A11" s="363" t="s">
        <v>280</v>
      </c>
      <c r="B11" s="364">
        <f>'[4]6-x'!R55</f>
        <v>0</v>
      </c>
      <c r="C11" s="364">
        <f>'[4]6-x'!S55</f>
        <v>0</v>
      </c>
      <c r="D11" s="364">
        <f>'[4]6-x'!T55</f>
        <v>0</v>
      </c>
      <c r="E11" s="364">
        <f>'[4]6-x'!U55</f>
        <v>0</v>
      </c>
      <c r="F11" s="364">
        <f>'[4]6-x'!V55</f>
        <v>0</v>
      </c>
      <c r="G11" s="364">
        <f>'[4]6-x'!W55</f>
        <v>0</v>
      </c>
      <c r="H11" s="361">
        <f>'[4]6-x'!X55</f>
        <v>0</v>
      </c>
    </row>
    <row r="12" spans="1:10" x14ac:dyDescent="0.3">
      <c r="A12" s="363" t="s">
        <v>281</v>
      </c>
      <c r="B12" s="364">
        <f>'[4]6-x'!R56</f>
        <v>0</v>
      </c>
      <c r="C12" s="364">
        <f>'[4]6-x'!S56</f>
        <v>0</v>
      </c>
      <c r="D12" s="364">
        <f>'[4]6-x'!T56</f>
        <v>0</v>
      </c>
      <c r="E12" s="364">
        <f>'[4]6-x'!U56</f>
        <v>0</v>
      </c>
      <c r="F12" s="364">
        <f>'[4]6-x'!V56</f>
        <v>0</v>
      </c>
      <c r="G12" s="364">
        <f>'[4]6-x'!W56</f>
        <v>0</v>
      </c>
      <c r="H12" s="361">
        <f>'[4]6-x'!X56</f>
        <v>0</v>
      </c>
    </row>
    <row r="13" spans="1:10" x14ac:dyDescent="0.3">
      <c r="A13" s="360" t="s">
        <v>282</v>
      </c>
      <c r="B13" s="361">
        <f>'[4]6-x'!R57</f>
        <v>413.23277959284798</v>
      </c>
      <c r="C13" s="361">
        <f>'[4]6-x'!S57</f>
        <v>355.16095928773592</v>
      </c>
      <c r="D13" s="361">
        <f>'[4]6-x'!T57</f>
        <v>1362.5202530049664</v>
      </c>
      <c r="E13" s="361">
        <f>'[4]6-x'!U57</f>
        <v>402.79727014563446</v>
      </c>
      <c r="F13" s="361">
        <f>'[4]6-x'!V57</f>
        <v>268.80685405048655</v>
      </c>
      <c r="G13" s="361">
        <f>'[4]6-x'!W57</f>
        <v>8.4892498380738424</v>
      </c>
      <c r="H13" s="361">
        <f>'[4]6-x'!X57</f>
        <v>342.63686617849658</v>
      </c>
      <c r="J13" s="362"/>
    </row>
    <row r="14" spans="1:10" x14ac:dyDescent="0.3">
      <c r="A14" s="363" t="s">
        <v>283</v>
      </c>
      <c r="B14" s="364">
        <f>'[4]6-x'!R58</f>
        <v>0</v>
      </c>
      <c r="C14" s="364">
        <f>'[4]6-x'!S58</f>
        <v>340.20899729640433</v>
      </c>
      <c r="D14" s="364">
        <f>'[4]6-x'!T58</f>
        <v>1076.1621986741932</v>
      </c>
      <c r="E14" s="364">
        <f>'[4]6-x'!U58</f>
        <v>416.72423114855019</v>
      </c>
      <c r="F14" s="364">
        <f>'[4]6-x'!V58</f>
        <v>246.14928365325321</v>
      </c>
      <c r="G14" s="364">
        <f>'[4]6-x'!W58</f>
        <v>8.4872782195106229</v>
      </c>
      <c r="H14" s="361">
        <f>'[4]6-x'!X58</f>
        <v>237.36547052293221</v>
      </c>
    </row>
    <row r="15" spans="1:10" x14ac:dyDescent="0.3">
      <c r="A15" s="363" t="s">
        <v>284</v>
      </c>
      <c r="B15" s="364">
        <f>'[4]6-x'!R59</f>
        <v>0</v>
      </c>
      <c r="C15" s="364">
        <f>'[4]6-x'!S59</f>
        <v>344.55209087891171</v>
      </c>
      <c r="D15" s="364">
        <f>'[4]6-x'!T59</f>
        <v>0</v>
      </c>
      <c r="E15" s="364">
        <f>'[4]6-x'!U59</f>
        <v>348.47057739558136</v>
      </c>
      <c r="F15" s="364">
        <f>'[4]6-x'!V59</f>
        <v>305.80785400842041</v>
      </c>
      <c r="G15" s="364">
        <f>'[4]6-x'!W59</f>
        <v>7.8247326329474376</v>
      </c>
      <c r="H15" s="361">
        <f>'[4]6-x'!X59</f>
        <v>344.23567365687103</v>
      </c>
    </row>
    <row r="16" spans="1:10" x14ac:dyDescent="0.3">
      <c r="A16" s="363" t="s">
        <v>285</v>
      </c>
      <c r="B16" s="364">
        <f>'[4]6-x'!R60</f>
        <v>0</v>
      </c>
      <c r="C16" s="364">
        <f>'[4]6-x'!S60</f>
        <v>356.71275290993202</v>
      </c>
      <c r="D16" s="364">
        <f>'[4]6-x'!T60</f>
        <v>1310.4112884140084</v>
      </c>
      <c r="E16" s="364">
        <f>'[4]6-x'!U60</f>
        <v>436.37912946794557</v>
      </c>
      <c r="F16" s="364">
        <f>'[4]6-x'!V60</f>
        <v>198.58723004965864</v>
      </c>
      <c r="G16" s="364">
        <f>'[4]6-x'!W60</f>
        <v>8.9028120368673225</v>
      </c>
      <c r="H16" s="361">
        <f>'[4]6-x'!X60</f>
        <v>355.84740112857412</v>
      </c>
      <c r="J16" s="362"/>
    </row>
    <row r="17" spans="1:10" x14ac:dyDescent="0.3">
      <c r="A17" s="363" t="s">
        <v>286</v>
      </c>
      <c r="B17" s="364">
        <f>'[4]6-x'!R61</f>
        <v>0</v>
      </c>
      <c r="C17" s="364">
        <f>'[4]6-x'!S61</f>
        <v>285.54392607124589</v>
      </c>
      <c r="D17" s="364">
        <f>'[4]6-x'!T61</f>
        <v>0</v>
      </c>
      <c r="E17" s="364">
        <f>'[4]6-x'!U61</f>
        <v>351.70151958507103</v>
      </c>
      <c r="F17" s="364">
        <f>'[4]6-x'!V61</f>
        <v>196.18111091378725</v>
      </c>
      <c r="G17" s="364">
        <f>'[4]6-x'!W61</f>
        <v>0</v>
      </c>
      <c r="H17" s="361">
        <f>'[4]6-x'!X61</f>
        <v>251.0459507591699</v>
      </c>
    </row>
    <row r="18" spans="1:10" x14ac:dyDescent="0.3">
      <c r="A18" s="363" t="s">
        <v>287</v>
      </c>
      <c r="B18" s="364">
        <f>'[4]6-x'!R62</f>
        <v>413.28795085848122</v>
      </c>
      <c r="C18" s="364">
        <f>'[4]6-x'!S62</f>
        <v>513.12202979462802</v>
      </c>
      <c r="D18" s="364">
        <f>'[4]6-x'!T62</f>
        <v>1501.54310064677</v>
      </c>
      <c r="E18" s="364">
        <f>'[4]6-x'!U62</f>
        <v>330.29652757970217</v>
      </c>
      <c r="F18" s="364">
        <f>'[4]6-x'!V62</f>
        <v>404.78834394022539</v>
      </c>
      <c r="G18" s="364">
        <f>'[4]6-x'!W62</f>
        <v>13.511774627715399</v>
      </c>
      <c r="H18" s="361">
        <f>'[4]6-x'!X62</f>
        <v>536.01256501155683</v>
      </c>
    </row>
    <row r="19" spans="1:10" x14ac:dyDescent="0.3">
      <c r="A19" s="363" t="s">
        <v>288</v>
      </c>
      <c r="B19" s="364">
        <f>'[4]6-x'!R63</f>
        <v>0</v>
      </c>
      <c r="C19" s="364">
        <f>'[4]6-x'!S63</f>
        <v>0</v>
      </c>
      <c r="D19" s="364">
        <f>'[4]6-x'!T63</f>
        <v>0</v>
      </c>
      <c r="E19" s="364">
        <f>'[4]6-x'!U63</f>
        <v>0</v>
      </c>
      <c r="F19" s="364">
        <f>'[4]6-x'!V63</f>
        <v>0</v>
      </c>
      <c r="G19" s="364">
        <f>'[4]6-x'!W63</f>
        <v>0</v>
      </c>
      <c r="H19" s="361">
        <f>'[4]6-x'!X63</f>
        <v>0</v>
      </c>
    </row>
    <row r="20" spans="1:10" x14ac:dyDescent="0.3">
      <c r="A20" s="365" t="s">
        <v>114</v>
      </c>
      <c r="B20" s="366">
        <f>'[4]6-x'!R64</f>
        <v>927.19213029089758</v>
      </c>
      <c r="C20" s="366">
        <f>'[4]6-x'!S64</f>
        <v>371.7224785525338</v>
      </c>
      <c r="D20" s="366">
        <f>'[4]6-x'!T64</f>
        <v>1365.2042195168613</v>
      </c>
      <c r="E20" s="366">
        <f>'[4]6-x'!U64</f>
        <v>509.28968891458578</v>
      </c>
      <c r="F20" s="366">
        <f>'[4]6-x'!V64</f>
        <v>304.58018164682738</v>
      </c>
      <c r="G20" s="366">
        <f>'[4]6-x'!W64</f>
        <v>9.4340582483881104</v>
      </c>
      <c r="H20" s="366">
        <f>'[4]6-x'!X64</f>
        <v>400.35190594622998</v>
      </c>
      <c r="J20" s="362"/>
    </row>
    <row r="21" spans="1:10" ht="15.6" x14ac:dyDescent="0.3">
      <c r="A21" s="367"/>
      <c r="B21" s="368"/>
      <c r="C21" s="368"/>
      <c r="D21" s="368"/>
      <c r="E21" s="368"/>
      <c r="F21" s="368"/>
      <c r="G21" s="368"/>
      <c r="H21" s="368"/>
    </row>
    <row r="22" spans="1:10" ht="15.6" x14ac:dyDescent="0.3">
      <c r="A22" s="367"/>
      <c r="B22" s="367"/>
      <c r="C22" s="367"/>
      <c r="D22" s="367"/>
      <c r="E22" s="367"/>
      <c r="F22" s="367"/>
      <c r="G22" s="367"/>
      <c r="H22" s="367"/>
    </row>
    <row r="23" spans="1:10" x14ac:dyDescent="0.3">
      <c r="B23" s="499" t="s">
        <v>186</v>
      </c>
      <c r="C23" s="499"/>
      <c r="D23" s="499"/>
      <c r="E23" s="499"/>
      <c r="F23" s="499"/>
      <c r="G23" s="499"/>
      <c r="H23" s="499"/>
    </row>
    <row r="24" spans="1:10" ht="28.8" x14ac:dyDescent="0.3">
      <c r="B24" s="358" t="s">
        <v>31</v>
      </c>
      <c r="C24" s="358" t="s">
        <v>242</v>
      </c>
      <c r="D24" s="358" t="s">
        <v>36</v>
      </c>
      <c r="E24" s="358" t="s">
        <v>82</v>
      </c>
      <c r="F24" s="358" t="s">
        <v>272</v>
      </c>
      <c r="G24" s="358" t="s">
        <v>273</v>
      </c>
      <c r="H24" s="358" t="s">
        <v>114</v>
      </c>
    </row>
    <row r="25" spans="1:10" x14ac:dyDescent="0.3">
      <c r="A25" s="359">
        <v>2019</v>
      </c>
      <c r="B25" s="498" t="s">
        <v>274</v>
      </c>
      <c r="C25" s="498"/>
      <c r="D25" s="498"/>
      <c r="E25" s="498"/>
      <c r="F25" s="498"/>
      <c r="G25" s="498"/>
      <c r="H25" s="498"/>
    </row>
    <row r="26" spans="1:10" x14ac:dyDescent="0.3">
      <c r="A26" s="360" t="s">
        <v>275</v>
      </c>
      <c r="B26" s="361">
        <f>'[4]6-x'!R142</f>
        <v>912.46231327241162</v>
      </c>
      <c r="C26" s="361">
        <f>'[4]6-x'!S142</f>
        <v>391.14377859683987</v>
      </c>
      <c r="D26" s="361">
        <f>'[4]6-x'!T142</f>
        <v>1503.626889865124</v>
      </c>
      <c r="E26" s="361">
        <f>'[4]6-x'!U142</f>
        <v>715.6998725232246</v>
      </c>
      <c r="F26" s="361">
        <f>'[4]6-x'!V142</f>
        <v>385.72177264238229</v>
      </c>
      <c r="G26" s="361">
        <f>'[4]6-x'!W142</f>
        <v>10.662448784972048</v>
      </c>
      <c r="H26" s="361">
        <f>'[4]6-x'!X142</f>
        <v>493.86543130021704</v>
      </c>
    </row>
    <row r="27" spans="1:10" x14ac:dyDescent="0.3">
      <c r="A27" s="363" t="s">
        <v>276</v>
      </c>
      <c r="B27" s="364">
        <f>'[4]6-x'!R143</f>
        <v>0</v>
      </c>
      <c r="C27" s="364">
        <f>'[4]6-x'!S143</f>
        <v>584.52640655345806</v>
      </c>
      <c r="D27" s="364">
        <f>'[4]6-x'!T143</f>
        <v>1503.626889865124</v>
      </c>
      <c r="E27" s="364">
        <f>'[4]6-x'!U143</f>
        <v>634.04065092225142</v>
      </c>
      <c r="F27" s="364">
        <f>'[4]6-x'!V143</f>
        <v>292.90950723991739</v>
      </c>
      <c r="G27" s="364">
        <f>'[4]6-x'!W143</f>
        <v>10.648361394104001</v>
      </c>
      <c r="H27" s="364">
        <f>'[4]6-x'!X143</f>
        <v>158.09477341678453</v>
      </c>
    </row>
    <row r="28" spans="1:10" x14ac:dyDescent="0.3">
      <c r="A28" s="363" t="s">
        <v>277</v>
      </c>
      <c r="B28" s="364">
        <f>'[4]6-x'!R144</f>
        <v>0</v>
      </c>
      <c r="C28" s="364">
        <f>'[4]6-x'!S144</f>
        <v>424.56413169146646</v>
      </c>
      <c r="D28" s="364">
        <f>'[4]6-x'!T144</f>
        <v>0</v>
      </c>
      <c r="E28" s="364">
        <f>'[4]6-x'!U144</f>
        <v>1057.7826773353602</v>
      </c>
      <c r="F28" s="364">
        <f>'[4]6-x'!V144</f>
        <v>443.55834618294188</v>
      </c>
      <c r="G28" s="364">
        <f>'[4]6-x'!W144</f>
        <v>12.178935527573712</v>
      </c>
      <c r="H28" s="364">
        <f>'[4]6-x'!X144</f>
        <v>417.19047536331817</v>
      </c>
    </row>
    <row r="29" spans="1:10" x14ac:dyDescent="0.3">
      <c r="A29" s="363" t="s">
        <v>278</v>
      </c>
      <c r="B29" s="364">
        <f>'[4]6-x'!R145</f>
        <v>912.46231327241162</v>
      </c>
      <c r="C29" s="364">
        <f>'[4]6-x'!S145</f>
        <v>546.64364398686371</v>
      </c>
      <c r="D29" s="364">
        <f>'[4]6-x'!T145</f>
        <v>0</v>
      </c>
      <c r="E29" s="364">
        <f>'[4]6-x'!U145</f>
        <v>728.5847032389612</v>
      </c>
      <c r="F29" s="364">
        <f>'[4]6-x'!V145</f>
        <v>466.82875507221013</v>
      </c>
      <c r="G29" s="364">
        <f>'[4]6-x'!W145</f>
        <v>9.7485301876478232</v>
      </c>
      <c r="H29" s="364">
        <f>'[4]6-x'!X145</f>
        <v>823.35826502122575</v>
      </c>
    </row>
    <row r="30" spans="1:10" x14ac:dyDescent="0.3">
      <c r="A30" s="363" t="s">
        <v>279</v>
      </c>
      <c r="B30" s="364">
        <f>'[4]6-x'!R146</f>
        <v>0</v>
      </c>
      <c r="C30" s="364">
        <f>'[4]6-x'!S146</f>
        <v>388.87579744427848</v>
      </c>
      <c r="D30" s="364">
        <f>'[4]6-x'!T146</f>
        <v>0</v>
      </c>
      <c r="E30" s="364">
        <f>'[4]6-x'!U146</f>
        <v>547.86036827262512</v>
      </c>
      <c r="F30" s="364">
        <f>'[4]6-x'!V146</f>
        <v>260.94651828590793</v>
      </c>
      <c r="G30" s="364">
        <f>'[4]6-x'!W146</f>
        <v>9.68179629434605</v>
      </c>
      <c r="H30" s="364">
        <f>'[4]6-x'!X146</f>
        <v>385.08760122766716</v>
      </c>
    </row>
    <row r="31" spans="1:10" x14ac:dyDescent="0.3">
      <c r="A31" s="363" t="s">
        <v>280</v>
      </c>
      <c r="B31" s="364">
        <f>'[4]6-x'!R147</f>
        <v>0</v>
      </c>
      <c r="C31" s="364">
        <f>'[4]6-x'!S147</f>
        <v>0</v>
      </c>
      <c r="D31" s="364">
        <f>'[4]6-x'!T147</f>
        <v>0</v>
      </c>
      <c r="E31" s="364">
        <f>'[4]6-x'!U147</f>
        <v>0</v>
      </c>
      <c r="F31" s="364">
        <f>'[4]6-x'!V147</f>
        <v>0</v>
      </c>
      <c r="G31" s="364">
        <f>'[4]6-x'!W147</f>
        <v>0</v>
      </c>
      <c r="H31" s="364">
        <f>'[4]6-x'!X147</f>
        <v>0</v>
      </c>
    </row>
    <row r="32" spans="1:10" x14ac:dyDescent="0.3">
      <c r="A32" s="363" t="s">
        <v>281</v>
      </c>
      <c r="B32" s="364">
        <f>'[4]6-x'!R148</f>
        <v>0</v>
      </c>
      <c r="C32" s="364">
        <f>'[4]6-x'!S148</f>
        <v>0</v>
      </c>
      <c r="D32" s="364">
        <f>'[4]6-x'!T148</f>
        <v>0</v>
      </c>
      <c r="E32" s="364">
        <f>'[4]6-x'!U148</f>
        <v>0</v>
      </c>
      <c r="F32" s="364">
        <f>'[4]6-x'!V148</f>
        <v>0</v>
      </c>
      <c r="G32" s="364">
        <f>'[4]6-x'!W148</f>
        <v>0</v>
      </c>
      <c r="H32" s="364">
        <f>'[4]6-x'!X148</f>
        <v>0</v>
      </c>
    </row>
    <row r="33" spans="1:8" x14ac:dyDescent="0.3">
      <c r="A33" s="360" t="s">
        <v>282</v>
      </c>
      <c r="B33" s="361">
        <f>'[4]6-x'!R149</f>
        <v>423.34435860260521</v>
      </c>
      <c r="C33" s="361">
        <f>'[4]6-x'!S149</f>
        <v>354.60013543904597</v>
      </c>
      <c r="D33" s="361">
        <f>'[4]6-x'!T149</f>
        <v>1398.3060190919557</v>
      </c>
      <c r="E33" s="361">
        <f>'[4]6-x'!U149</f>
        <v>416.85087204587705</v>
      </c>
      <c r="F33" s="361">
        <f>'[4]6-x'!V149</f>
        <v>278.92537057271016</v>
      </c>
      <c r="G33" s="361">
        <f>'[4]6-x'!W149</f>
        <v>7.9097252501113022</v>
      </c>
      <c r="H33" s="361">
        <f>'[4]6-x'!X149</f>
        <v>352.82723284616344</v>
      </c>
    </row>
    <row r="34" spans="1:8" x14ac:dyDescent="0.3">
      <c r="A34" s="363" t="s">
        <v>283</v>
      </c>
      <c r="B34" s="364">
        <f>'[4]6-x'!R150</f>
        <v>0</v>
      </c>
      <c r="C34" s="364">
        <f>'[4]6-x'!S150</f>
        <v>330.26146207066057</v>
      </c>
      <c r="D34" s="364">
        <f>'[4]6-x'!T150</f>
        <v>1109.9433389746557</v>
      </c>
      <c r="E34" s="364">
        <f>'[4]6-x'!U150</f>
        <v>448.63260494234868</v>
      </c>
      <c r="F34" s="364">
        <f>'[4]6-x'!V150</f>
        <v>252.82893378965153</v>
      </c>
      <c r="G34" s="364">
        <f>'[4]6-x'!W150</f>
        <v>7.9079663562601938</v>
      </c>
      <c r="H34" s="364">
        <f>'[4]6-x'!X150</f>
        <v>232.07321729828567</v>
      </c>
    </row>
    <row r="35" spans="1:8" x14ac:dyDescent="0.3">
      <c r="A35" s="363" t="s">
        <v>284</v>
      </c>
      <c r="B35" s="364">
        <f>'[4]6-x'!R151</f>
        <v>0</v>
      </c>
      <c r="C35" s="364">
        <f>'[4]6-x'!S151</f>
        <v>340.13638950798935</v>
      </c>
      <c r="D35" s="364">
        <f>'[4]6-x'!T151</f>
        <v>0</v>
      </c>
      <c r="E35" s="364">
        <f>'[4]6-x'!U151</f>
        <v>370.54845133045893</v>
      </c>
      <c r="F35" s="364">
        <f>'[4]6-x'!V151</f>
        <v>313.06817540562071</v>
      </c>
      <c r="G35" s="364">
        <f>'[4]6-x'!W151</f>
        <v>6.8552930070805997</v>
      </c>
      <c r="H35" s="364">
        <f>'[4]6-x'!X151</f>
        <v>342.11863833921672</v>
      </c>
    </row>
    <row r="36" spans="1:8" x14ac:dyDescent="0.3">
      <c r="A36" s="363" t="s">
        <v>285</v>
      </c>
      <c r="B36" s="364">
        <f>'[4]6-x'!R152</f>
        <v>0</v>
      </c>
      <c r="C36" s="364">
        <f>'[4]6-x'!S152</f>
        <v>358.03830474525193</v>
      </c>
      <c r="D36" s="364">
        <f>'[4]6-x'!T152</f>
        <v>1363.5873097141159</v>
      </c>
      <c r="E36" s="364">
        <f>'[4]6-x'!U152</f>
        <v>434.11310080029205</v>
      </c>
      <c r="F36" s="364">
        <f>'[4]6-x'!V152</f>
        <v>212.81600687685452</v>
      </c>
      <c r="G36" s="364">
        <f>'[4]6-x'!W152</f>
        <v>8.1146261548721359</v>
      </c>
      <c r="H36" s="364">
        <f>'[4]6-x'!X152</f>
        <v>367.11966069171899</v>
      </c>
    </row>
    <row r="37" spans="1:8" x14ac:dyDescent="0.3">
      <c r="A37" s="363" t="s">
        <v>286</v>
      </c>
      <c r="B37" s="364">
        <f>'[4]6-x'!R153</f>
        <v>478.66875450356019</v>
      </c>
      <c r="C37" s="364">
        <f>'[4]6-x'!S153</f>
        <v>286.48839190987019</v>
      </c>
      <c r="D37" s="364">
        <f>'[4]6-x'!T153</f>
        <v>0</v>
      </c>
      <c r="E37" s="364">
        <f>'[4]6-x'!U153</f>
        <v>321.70403647469237</v>
      </c>
      <c r="F37" s="364">
        <f>'[4]6-x'!V153</f>
        <v>203.81901739350371</v>
      </c>
      <c r="G37" s="364">
        <f>'[4]6-x'!W153</f>
        <v>0</v>
      </c>
      <c r="H37" s="364">
        <f>'[4]6-x'!X153</f>
        <v>256.41277557622732</v>
      </c>
    </row>
    <row r="38" spans="1:8" x14ac:dyDescent="0.3">
      <c r="A38" s="363" t="s">
        <v>287</v>
      </c>
      <c r="B38" s="364">
        <f>'[4]6-x'!R154</f>
        <v>418.83516019061517</v>
      </c>
      <c r="C38" s="364">
        <f>'[4]6-x'!S154</f>
        <v>524.29512399711984</v>
      </c>
      <c r="D38" s="364">
        <f>'[4]6-x'!T154</f>
        <v>1525.5446736163572</v>
      </c>
      <c r="E38" s="364">
        <f>'[4]6-x'!U154</f>
        <v>480.48183983460194</v>
      </c>
      <c r="F38" s="364">
        <f>'[4]6-x'!V154</f>
        <v>412.67770182843321</v>
      </c>
      <c r="G38" s="364">
        <f>'[4]6-x'!W154</f>
        <v>10.917449673546637</v>
      </c>
      <c r="H38" s="364">
        <f>'[4]6-x'!X154</f>
        <v>577.05617439785578</v>
      </c>
    </row>
    <row r="39" spans="1:8" x14ac:dyDescent="0.3">
      <c r="A39" s="363" t="s">
        <v>288</v>
      </c>
      <c r="B39" s="364">
        <f>'[4]6-x'!R155</f>
        <v>0</v>
      </c>
      <c r="C39" s="364">
        <f>'[4]6-x'!S155</f>
        <v>0</v>
      </c>
      <c r="D39" s="364">
        <f>'[4]6-x'!T155</f>
        <v>0</v>
      </c>
      <c r="E39" s="364">
        <f>'[4]6-x'!U155</f>
        <v>0</v>
      </c>
      <c r="F39" s="364">
        <f>'[4]6-x'!V155</f>
        <v>0</v>
      </c>
      <c r="G39" s="364">
        <f>'[4]6-x'!W155</f>
        <v>0</v>
      </c>
      <c r="H39" s="364">
        <f>'[4]6-x'!X155</f>
        <v>0</v>
      </c>
    </row>
    <row r="40" spans="1:8" x14ac:dyDescent="0.3">
      <c r="A40" s="365" t="s">
        <v>114</v>
      </c>
      <c r="B40" s="366">
        <f>'[4]6-x'!R156</f>
        <v>908.87948803676534</v>
      </c>
      <c r="C40" s="366">
        <f>'[4]6-x'!S156</f>
        <v>369.4705440904487</v>
      </c>
      <c r="D40" s="366">
        <f>'[4]6-x'!T156</f>
        <v>1399.564594691961</v>
      </c>
      <c r="E40" s="366">
        <f>'[4]6-x'!U156</f>
        <v>522.76051249489819</v>
      </c>
      <c r="F40" s="366">
        <f>'[4]6-x'!V156</f>
        <v>317.22332108023232</v>
      </c>
      <c r="G40" s="366">
        <f>'[4]6-x'!W156</f>
        <v>8.8765404891994493</v>
      </c>
      <c r="H40" s="366">
        <f>'[4]6-x'!X156</f>
        <v>416.32002546770065</v>
      </c>
    </row>
    <row r="41" spans="1:8" ht="15.6" x14ac:dyDescent="0.3">
      <c r="A41" s="367"/>
      <c r="B41" s="367"/>
      <c r="C41" s="367"/>
      <c r="D41" s="367"/>
      <c r="E41" s="367"/>
      <c r="F41" s="367"/>
      <c r="G41" s="367"/>
      <c r="H41" s="367"/>
    </row>
    <row r="42" spans="1:8" ht="15.6" x14ac:dyDescent="0.3">
      <c r="A42" s="367"/>
      <c r="B42" s="349"/>
      <c r="C42" s="349"/>
      <c r="D42" s="349"/>
      <c r="E42" s="349"/>
      <c r="F42" s="349"/>
      <c r="G42" s="349"/>
      <c r="H42" s="349"/>
    </row>
    <row r="43" spans="1:8" x14ac:dyDescent="0.3">
      <c r="B43" s="499" t="s">
        <v>186</v>
      </c>
      <c r="C43" s="499"/>
      <c r="D43" s="499"/>
      <c r="E43" s="499"/>
      <c r="F43" s="499"/>
      <c r="G43" s="499"/>
      <c r="H43" s="499"/>
    </row>
    <row r="44" spans="1:8" ht="28.8" x14ac:dyDescent="0.3">
      <c r="B44" s="358" t="s">
        <v>31</v>
      </c>
      <c r="C44" s="358" t="s">
        <v>242</v>
      </c>
      <c r="D44" s="358" t="s">
        <v>36</v>
      </c>
      <c r="E44" s="358" t="s">
        <v>82</v>
      </c>
      <c r="F44" s="358" t="s">
        <v>272</v>
      </c>
      <c r="G44" s="358" t="s">
        <v>273</v>
      </c>
      <c r="H44" s="358" t="s">
        <v>114</v>
      </c>
    </row>
    <row r="45" spans="1:8" x14ac:dyDescent="0.3">
      <c r="A45" s="359">
        <v>2018</v>
      </c>
      <c r="B45" s="498" t="s">
        <v>274</v>
      </c>
      <c r="C45" s="498"/>
      <c r="D45" s="498"/>
      <c r="E45" s="498"/>
      <c r="F45" s="498"/>
      <c r="G45" s="498"/>
      <c r="H45" s="498"/>
    </row>
    <row r="46" spans="1:8" x14ac:dyDescent="0.3">
      <c r="A46" s="360" t="s">
        <v>275</v>
      </c>
      <c r="B46" s="361">
        <f>'[4]6-x'!R234</f>
        <v>886.69849947404634</v>
      </c>
      <c r="C46" s="361">
        <f>'[4]6-x'!S234</f>
        <v>393.48107956024188</v>
      </c>
      <c r="D46" s="361">
        <f>'[4]6-x'!T234</f>
        <v>1621.2639350249053</v>
      </c>
      <c r="E46" s="361">
        <f>'[4]6-x'!U234</f>
        <v>725.78170149273865</v>
      </c>
      <c r="F46" s="361">
        <f>'[4]6-x'!V234</f>
        <v>412.93528341504856</v>
      </c>
      <c r="G46" s="361">
        <f>'[4]6-x'!W234</f>
        <v>10.890101439099586</v>
      </c>
      <c r="H46" s="361">
        <f>'[4]6-x'!X234</f>
        <v>547.12406429778548</v>
      </c>
    </row>
    <row r="47" spans="1:8" x14ac:dyDescent="0.3">
      <c r="A47" s="363" t="s">
        <v>276</v>
      </c>
      <c r="B47" s="364">
        <f>'[4]6-x'!R235</f>
        <v>0</v>
      </c>
      <c r="C47" s="364">
        <f>'[4]6-x'!S235</f>
        <v>567.55588697229734</v>
      </c>
      <c r="D47" s="364">
        <f>'[4]6-x'!T235</f>
        <v>1621.2639350249053</v>
      </c>
      <c r="E47" s="364">
        <f>'[4]6-x'!U235</f>
        <v>651.36325183509007</v>
      </c>
      <c r="F47" s="364">
        <f>'[4]6-x'!V235</f>
        <v>317.9856664405072</v>
      </c>
      <c r="G47" s="364">
        <f>'[4]6-x'!W235</f>
        <v>10.878589262034437</v>
      </c>
      <c r="H47" s="364">
        <f>'[4]6-x'!X235</f>
        <v>163.55401869577577</v>
      </c>
    </row>
    <row r="48" spans="1:8" x14ac:dyDescent="0.3">
      <c r="A48" s="363" t="s">
        <v>277</v>
      </c>
      <c r="B48" s="364">
        <f>'[4]6-x'!R236</f>
        <v>0</v>
      </c>
      <c r="C48" s="364">
        <f>'[4]6-x'!S236</f>
        <v>648.56921327369196</v>
      </c>
      <c r="D48" s="364">
        <f>'[4]6-x'!T236</f>
        <v>0</v>
      </c>
      <c r="E48" s="364">
        <f>'[4]6-x'!U236</f>
        <v>1048.0367627070889</v>
      </c>
      <c r="F48" s="364">
        <f>'[4]6-x'!V236</f>
        <v>490.31173046917746</v>
      </c>
      <c r="G48" s="364">
        <f>'[4]6-x'!W236</f>
        <v>12.596905560815122</v>
      </c>
      <c r="H48" s="364">
        <f>'[4]6-x'!X236</f>
        <v>592.3794984950564</v>
      </c>
    </row>
    <row r="49" spans="1:8" x14ac:dyDescent="0.3">
      <c r="A49" s="363" t="s">
        <v>278</v>
      </c>
      <c r="B49" s="364">
        <f>'[4]6-x'!R237</f>
        <v>886.69849947404634</v>
      </c>
      <c r="C49" s="364">
        <f>'[4]6-x'!S237</f>
        <v>518.1730313967148</v>
      </c>
      <c r="D49" s="364">
        <f>'[4]6-x'!T237</f>
        <v>0</v>
      </c>
      <c r="E49" s="364">
        <f>'[4]6-x'!U237</f>
        <v>738.04451279618468</v>
      </c>
      <c r="F49" s="364">
        <f>'[4]6-x'!V237</f>
        <v>490.86042309503802</v>
      </c>
      <c r="G49" s="364">
        <f>'[4]6-x'!W237</f>
        <v>10.125156532582027</v>
      </c>
      <c r="H49" s="364">
        <f>'[4]6-x'!X237</f>
        <v>829.12515069360359</v>
      </c>
    </row>
    <row r="50" spans="1:8" x14ac:dyDescent="0.3">
      <c r="A50" s="363" t="s">
        <v>279</v>
      </c>
      <c r="B50" s="364">
        <f>'[4]6-x'!R238</f>
        <v>0</v>
      </c>
      <c r="C50" s="364">
        <f>'[4]6-x'!S238</f>
        <v>390.55246669494602</v>
      </c>
      <c r="D50" s="364">
        <f>'[4]6-x'!T238</f>
        <v>0</v>
      </c>
      <c r="E50" s="364">
        <f>'[4]6-x'!U238</f>
        <v>555.60045141442811</v>
      </c>
      <c r="F50" s="364">
        <f>'[4]6-x'!V238</f>
        <v>282.68644084346488</v>
      </c>
      <c r="G50" s="364">
        <f>'[4]6-x'!W238</f>
        <v>10.011640818543407</v>
      </c>
      <c r="H50" s="364">
        <f>'[4]6-x'!X238</f>
        <v>386.84211563646096</v>
      </c>
    </row>
    <row r="51" spans="1:8" x14ac:dyDescent="0.3">
      <c r="A51" s="363" t="s">
        <v>280</v>
      </c>
      <c r="B51" s="364">
        <f>'[4]6-x'!R239</f>
        <v>0</v>
      </c>
      <c r="C51" s="364">
        <f>'[4]6-x'!S239</f>
        <v>0</v>
      </c>
      <c r="D51" s="364">
        <f>'[4]6-x'!T239</f>
        <v>0</v>
      </c>
      <c r="E51" s="364">
        <f>'[4]6-x'!U239</f>
        <v>0</v>
      </c>
      <c r="F51" s="364">
        <f>'[4]6-x'!V239</f>
        <v>0</v>
      </c>
      <c r="G51" s="364">
        <f>'[4]6-x'!W239</f>
        <v>0</v>
      </c>
      <c r="H51" s="364">
        <f>'[4]6-x'!X239</f>
        <v>0</v>
      </c>
    </row>
    <row r="52" spans="1:8" x14ac:dyDescent="0.3">
      <c r="A52" s="363" t="s">
        <v>281</v>
      </c>
      <c r="B52" s="364">
        <f>'[4]6-x'!R240</f>
        <v>0</v>
      </c>
      <c r="C52" s="364">
        <f>'[4]6-x'!S240</f>
        <v>0</v>
      </c>
      <c r="D52" s="364">
        <f>'[4]6-x'!T240</f>
        <v>0</v>
      </c>
      <c r="E52" s="364">
        <f>'[4]6-x'!U240</f>
        <v>0</v>
      </c>
      <c r="F52" s="364">
        <f>'[4]6-x'!V240</f>
        <v>0</v>
      </c>
      <c r="G52" s="364">
        <f>'[4]6-x'!W240</f>
        <v>0</v>
      </c>
      <c r="H52" s="364">
        <f>'[4]6-x'!X240</f>
        <v>0</v>
      </c>
    </row>
    <row r="53" spans="1:8" x14ac:dyDescent="0.3">
      <c r="A53" s="360" t="s">
        <v>282</v>
      </c>
      <c r="B53" s="361">
        <f>'[4]6-x'!R241</f>
        <v>420.0078492660092</v>
      </c>
      <c r="C53" s="361">
        <f>'[4]6-x'!S241</f>
        <v>355.21118064968596</v>
      </c>
      <c r="D53" s="361">
        <f>'[4]6-x'!T241</f>
        <v>1635.4171110016962</v>
      </c>
      <c r="E53" s="361">
        <f>'[4]6-x'!U241</f>
        <v>420.11093192006189</v>
      </c>
      <c r="F53" s="361">
        <f>'[4]6-x'!V241</f>
        <v>293.87001038681922</v>
      </c>
      <c r="G53" s="361">
        <f>'[4]6-x'!W241</f>
        <v>7.8457076950739548</v>
      </c>
      <c r="H53" s="361">
        <f>'[4]6-x'!X241</f>
        <v>361.12916957816134</v>
      </c>
    </row>
    <row r="54" spans="1:8" x14ac:dyDescent="0.3">
      <c r="A54" s="363" t="s">
        <v>283</v>
      </c>
      <c r="B54" s="364">
        <f>'[4]6-x'!R242</f>
        <v>0</v>
      </c>
      <c r="C54" s="364">
        <f>'[4]6-x'!S242</f>
        <v>327.86977882149017</v>
      </c>
      <c r="D54" s="364">
        <f>'[4]6-x'!T242</f>
        <v>1247.629855675825</v>
      </c>
      <c r="E54" s="364">
        <f>'[4]6-x'!U242</f>
        <v>438.96366477326796</v>
      </c>
      <c r="F54" s="364">
        <f>'[4]6-x'!V242</f>
        <v>272.59049652762684</v>
      </c>
      <c r="G54" s="364">
        <f>'[4]6-x'!W242</f>
        <v>7.8403745627654846</v>
      </c>
      <c r="H54" s="364">
        <f>'[4]6-x'!X242</f>
        <v>229.82194264785687</v>
      </c>
    </row>
    <row r="55" spans="1:8" x14ac:dyDescent="0.3">
      <c r="A55" s="363" t="s">
        <v>284</v>
      </c>
      <c r="B55" s="364">
        <f>'[4]6-x'!R243</f>
        <v>0</v>
      </c>
      <c r="C55" s="364">
        <f>'[4]6-x'!S243</f>
        <v>350.71079515914249</v>
      </c>
      <c r="D55" s="364">
        <f>'[4]6-x'!T243</f>
        <v>0</v>
      </c>
      <c r="E55" s="364">
        <f>'[4]6-x'!U243</f>
        <v>336.89800487693606</v>
      </c>
      <c r="F55" s="364">
        <f>'[4]6-x'!V243</f>
        <v>340.77470016792421</v>
      </c>
      <c r="G55" s="364">
        <f>'[4]6-x'!W243</f>
        <v>7.2227155304965223</v>
      </c>
      <c r="H55" s="364">
        <f>'[4]6-x'!X243</f>
        <v>349.44584375260229</v>
      </c>
    </row>
    <row r="56" spans="1:8" x14ac:dyDescent="0.3">
      <c r="A56" s="363" t="s">
        <v>285</v>
      </c>
      <c r="B56" s="364">
        <f>'[4]6-x'!R244</f>
        <v>414.71716179252127</v>
      </c>
      <c r="C56" s="364">
        <f>'[4]6-x'!S244</f>
        <v>358.22809167533188</v>
      </c>
      <c r="D56" s="364">
        <f>'[4]6-x'!T244</f>
        <v>1575.2455263888271</v>
      </c>
      <c r="E56" s="364">
        <f>'[4]6-x'!U244</f>
        <v>441.40348134449499</v>
      </c>
      <c r="F56" s="364">
        <f>'[4]6-x'!V244</f>
        <v>228.54876842520295</v>
      </c>
      <c r="G56" s="364">
        <f>'[4]6-x'!W244</f>
        <v>8.2610504442027235</v>
      </c>
      <c r="H56" s="364">
        <f>'[4]6-x'!X244</f>
        <v>369.691094618303</v>
      </c>
    </row>
    <row r="57" spans="1:8" x14ac:dyDescent="0.3">
      <c r="A57" s="363" t="s">
        <v>286</v>
      </c>
      <c r="B57" s="364">
        <f>'[4]6-x'!R245</f>
        <v>473.96247062002436</v>
      </c>
      <c r="C57" s="364">
        <f>'[4]6-x'!S245</f>
        <v>288.31723407477062</v>
      </c>
      <c r="D57" s="364">
        <f>'[4]6-x'!T245</f>
        <v>0</v>
      </c>
      <c r="E57" s="364">
        <f>'[4]6-x'!U245</f>
        <v>322.32687813210782</v>
      </c>
      <c r="F57" s="364">
        <f>'[4]6-x'!V245</f>
        <v>223.09842167498601</v>
      </c>
      <c r="G57" s="364">
        <f>'[4]6-x'!W245</f>
        <v>0</v>
      </c>
      <c r="H57" s="364">
        <f>'[4]6-x'!X245</f>
        <v>264.62012908005488</v>
      </c>
    </row>
    <row r="58" spans="1:8" x14ac:dyDescent="0.3">
      <c r="A58" s="363" t="s">
        <v>287</v>
      </c>
      <c r="B58" s="364">
        <f>'[4]6-x'!R246</f>
        <v>0</v>
      </c>
      <c r="C58" s="364">
        <f>'[4]6-x'!S246</f>
        <v>549.57220069125958</v>
      </c>
      <c r="D58" s="364">
        <f>'[4]6-x'!T246</f>
        <v>1788.1691632703732</v>
      </c>
      <c r="E58" s="364">
        <f>'[4]6-x'!U246</f>
        <v>485.79458840432056</v>
      </c>
      <c r="F58" s="364">
        <f>'[4]6-x'!V246</f>
        <v>443.59969825423116</v>
      </c>
      <c r="G58" s="364">
        <f>'[4]6-x'!W246</f>
        <v>10.848540984788922</v>
      </c>
      <c r="H58" s="364">
        <f>'[4]6-x'!X246</f>
        <v>683.76845214241052</v>
      </c>
    </row>
    <row r="59" spans="1:8" x14ac:dyDescent="0.3">
      <c r="A59" s="363" t="s">
        <v>288</v>
      </c>
      <c r="B59" s="364">
        <f>'[4]6-x'!R247</f>
        <v>0</v>
      </c>
      <c r="C59" s="364">
        <f>'[4]6-x'!S247</f>
        <v>0</v>
      </c>
      <c r="D59" s="364">
        <f>'[4]6-x'!T247</f>
        <v>0</v>
      </c>
      <c r="E59" s="364">
        <f>'[4]6-x'!U247</f>
        <v>0</v>
      </c>
      <c r="F59" s="364">
        <f>'[4]6-x'!V247</f>
        <v>0</v>
      </c>
      <c r="G59" s="364">
        <f>'[4]6-x'!W247</f>
        <v>0</v>
      </c>
      <c r="H59" s="364">
        <f>'[4]6-x'!X247</f>
        <v>0</v>
      </c>
    </row>
    <row r="60" spans="1:8" x14ac:dyDescent="0.3">
      <c r="A60" s="365" t="s">
        <v>114</v>
      </c>
      <c r="B60" s="366">
        <f>'[4]6-x'!R248</f>
        <v>884.45535712721107</v>
      </c>
      <c r="C60" s="366">
        <f>'[4]6-x'!S248</f>
        <v>369.32797179917577</v>
      </c>
      <c r="D60" s="366">
        <f>'[4]6-x'!T248</f>
        <v>1635.2611008482413</v>
      </c>
      <c r="E60" s="366">
        <f>'[4]6-x'!U248</f>
        <v>527.26922681090946</v>
      </c>
      <c r="F60" s="366">
        <f>'[4]6-x'!V248</f>
        <v>335.48143810386551</v>
      </c>
      <c r="G60" s="366">
        <f>'[4]6-x'!W248</f>
        <v>8.9227233541216275</v>
      </c>
      <c r="H60" s="366">
        <f>'[4]6-x'!X248</f>
        <v>445.55308705148826</v>
      </c>
    </row>
    <row r="61" spans="1:8" ht="15.6" x14ac:dyDescent="0.3">
      <c r="A61" s="367"/>
      <c r="B61" s="367"/>
      <c r="C61" s="367"/>
      <c r="D61" s="367"/>
      <c r="E61" s="367"/>
      <c r="F61" s="367"/>
      <c r="G61" s="367"/>
      <c r="H61" s="367"/>
    </row>
    <row r="62" spans="1:8" ht="15.6" x14ac:dyDescent="0.3">
      <c r="A62" s="367"/>
      <c r="B62" s="367"/>
      <c r="C62" s="367"/>
      <c r="D62" s="367"/>
      <c r="E62" s="367"/>
      <c r="F62" s="367"/>
      <c r="G62" s="367"/>
      <c r="H62" s="367"/>
    </row>
    <row r="63" spans="1:8" x14ac:dyDescent="0.3">
      <c r="B63" s="499" t="s">
        <v>186</v>
      </c>
      <c r="C63" s="499"/>
      <c r="D63" s="499"/>
      <c r="E63" s="499"/>
      <c r="F63" s="499"/>
      <c r="G63" s="499"/>
      <c r="H63" s="499"/>
    </row>
    <row r="64" spans="1:8" ht="28.8" x14ac:dyDescent="0.3">
      <c r="B64" s="358" t="s">
        <v>31</v>
      </c>
      <c r="C64" s="358" t="s">
        <v>242</v>
      </c>
      <c r="D64" s="358" t="s">
        <v>36</v>
      </c>
      <c r="E64" s="358" t="s">
        <v>82</v>
      </c>
      <c r="F64" s="358" t="s">
        <v>272</v>
      </c>
      <c r="G64" s="358" t="s">
        <v>273</v>
      </c>
      <c r="H64" s="358" t="s">
        <v>114</v>
      </c>
    </row>
    <row r="65" spans="1:16" x14ac:dyDescent="0.3">
      <c r="A65" s="359">
        <v>2017</v>
      </c>
      <c r="B65" s="498" t="s">
        <v>274</v>
      </c>
      <c r="C65" s="498"/>
      <c r="D65" s="498"/>
      <c r="E65" s="498"/>
      <c r="F65" s="498"/>
      <c r="G65" s="498"/>
      <c r="H65" s="498"/>
    </row>
    <row r="66" spans="1:16" x14ac:dyDescent="0.3">
      <c r="A66" s="360" t="s">
        <v>275</v>
      </c>
      <c r="B66" s="361">
        <f>'[4]6-x'!R322</f>
        <v>871.96634831648953</v>
      </c>
      <c r="C66" s="361">
        <f>'[4]6-x'!S322</f>
        <v>393.57208005536916</v>
      </c>
      <c r="D66" s="361">
        <f>'[4]6-x'!T322</f>
        <v>1631.2480362014308</v>
      </c>
      <c r="E66" s="361">
        <f>'[4]6-x'!U322</f>
        <v>718.55766398931439</v>
      </c>
      <c r="F66" s="361">
        <f>'[4]6-x'!V322</f>
        <v>395.86660408383864</v>
      </c>
      <c r="G66" s="361">
        <f>'[4]6-x'!W322</f>
        <v>10.574982784111373</v>
      </c>
      <c r="H66" s="361">
        <f>'[4]6-x'!X322</f>
        <v>546.15072338047628</v>
      </c>
      <c r="I66" s="349"/>
      <c r="J66" s="349"/>
      <c r="K66" s="349"/>
      <c r="L66" s="349"/>
      <c r="M66" s="349"/>
      <c r="N66" s="349"/>
      <c r="O66" s="349"/>
      <c r="P66" s="349"/>
    </row>
    <row r="67" spans="1:16" x14ac:dyDescent="0.3">
      <c r="A67" s="363" t="s">
        <v>276</v>
      </c>
      <c r="B67" s="364">
        <f>'[4]6-x'!R323</f>
        <v>0</v>
      </c>
      <c r="C67" s="364">
        <f>'[4]6-x'!S323</f>
        <v>566.75924855180062</v>
      </c>
      <c r="D67" s="364">
        <f>'[4]6-x'!T323</f>
        <v>1631.2480362014308</v>
      </c>
      <c r="E67" s="364">
        <f>'[4]6-x'!U323</f>
        <v>668.69784472001572</v>
      </c>
      <c r="F67" s="364">
        <f>'[4]6-x'!V323</f>
        <v>313.30952837755729</v>
      </c>
      <c r="G67" s="364">
        <f>'[4]6-x'!W323</f>
        <v>10.561405244135239</v>
      </c>
      <c r="H67" s="361">
        <f>'[4]6-x'!X323</f>
        <v>163.54959919204961</v>
      </c>
      <c r="I67" s="349"/>
      <c r="J67" s="349"/>
      <c r="K67" s="349"/>
      <c r="L67" s="349"/>
      <c r="M67" s="349"/>
      <c r="N67" s="349"/>
      <c r="O67" s="349"/>
      <c r="P67" s="349"/>
    </row>
    <row r="68" spans="1:16" x14ac:dyDescent="0.3">
      <c r="A68" s="363" t="s">
        <v>277</v>
      </c>
      <c r="B68" s="364">
        <f>'[4]6-x'!R324</f>
        <v>0</v>
      </c>
      <c r="C68" s="364">
        <f>'[4]6-x'!S324</f>
        <v>688.36920907703586</v>
      </c>
      <c r="D68" s="364">
        <f>'[4]6-x'!T324</f>
        <v>0</v>
      </c>
      <c r="E68" s="364">
        <f>'[4]6-x'!U324</f>
        <v>1078.1531220819793</v>
      </c>
      <c r="F68" s="364">
        <f>'[4]6-x'!V324</f>
        <v>477.42235207203612</v>
      </c>
      <c r="G68" s="364">
        <f>'[4]6-x'!W324</f>
        <v>12.148302044296759</v>
      </c>
      <c r="H68" s="361">
        <f>'[4]6-x'!X324</f>
        <v>651.82403135965171</v>
      </c>
      <c r="I68" s="349"/>
      <c r="J68" s="349"/>
      <c r="K68" s="349"/>
      <c r="L68" s="349"/>
      <c r="M68" s="349"/>
      <c r="N68" s="349"/>
      <c r="O68" s="349"/>
      <c r="P68" s="349"/>
    </row>
    <row r="69" spans="1:16" x14ac:dyDescent="0.3">
      <c r="A69" s="363" t="s">
        <v>278</v>
      </c>
      <c r="B69" s="364">
        <f>'[4]6-x'!R325</f>
        <v>871.96634831648953</v>
      </c>
      <c r="C69" s="364">
        <f>'[4]6-x'!S325</f>
        <v>541.41659106513964</v>
      </c>
      <c r="D69" s="364">
        <f>'[4]6-x'!T325</f>
        <v>0</v>
      </c>
      <c r="E69" s="364">
        <f>'[4]6-x'!U325</f>
        <v>723.63158206810078</v>
      </c>
      <c r="F69" s="364">
        <f>'[4]6-x'!V325</f>
        <v>474.68773025327937</v>
      </c>
      <c r="G69" s="364">
        <f>'[4]6-x'!W325</f>
        <v>9.9640358325646172</v>
      </c>
      <c r="H69" s="361">
        <f>'[4]6-x'!X325</f>
        <v>817.26328816542093</v>
      </c>
      <c r="I69" s="349"/>
      <c r="J69" s="349"/>
      <c r="K69" s="349"/>
      <c r="L69" s="349"/>
      <c r="M69" s="349"/>
      <c r="N69" s="349"/>
      <c r="O69" s="349"/>
      <c r="P69" s="349"/>
    </row>
    <row r="70" spans="1:16" x14ac:dyDescent="0.3">
      <c r="A70" s="363" t="s">
        <v>279</v>
      </c>
      <c r="B70" s="364">
        <f>'[4]6-x'!R326</f>
        <v>0</v>
      </c>
      <c r="C70" s="364">
        <f>'[4]6-x'!S326</f>
        <v>388.59224749140253</v>
      </c>
      <c r="D70" s="364">
        <f>'[4]6-x'!T326</f>
        <v>0</v>
      </c>
      <c r="E70" s="364">
        <f>'[4]6-x'!U326</f>
        <v>615.43934205598953</v>
      </c>
      <c r="F70" s="364">
        <f>'[4]6-x'!V326</f>
        <v>271.68645342193531</v>
      </c>
      <c r="G70" s="364">
        <f>'[4]6-x'!W326</f>
        <v>10.01130967089035</v>
      </c>
      <c r="H70" s="361">
        <f>'[4]6-x'!X326</f>
        <v>384.28067639317499</v>
      </c>
      <c r="I70" s="349"/>
      <c r="J70" s="349"/>
      <c r="K70" s="349"/>
      <c r="L70" s="349"/>
      <c r="M70" s="349"/>
      <c r="N70" s="349"/>
      <c r="O70" s="349"/>
      <c r="P70" s="349"/>
    </row>
    <row r="71" spans="1:16" x14ac:dyDescent="0.3">
      <c r="A71" s="363" t="s">
        <v>280</v>
      </c>
      <c r="B71" s="364">
        <f>'[4]6-x'!R327</f>
        <v>0</v>
      </c>
      <c r="C71" s="364">
        <f>'[4]6-x'!S327</f>
        <v>0</v>
      </c>
      <c r="D71" s="364">
        <f>'[4]6-x'!T327</f>
        <v>0</v>
      </c>
      <c r="E71" s="364">
        <f>'[4]6-x'!U327</f>
        <v>0</v>
      </c>
      <c r="F71" s="364">
        <f>'[4]6-x'!V327</f>
        <v>0</v>
      </c>
      <c r="G71" s="364">
        <f>'[4]6-x'!W327</f>
        <v>0</v>
      </c>
      <c r="H71" s="361">
        <f>'[4]6-x'!X327</f>
        <v>0</v>
      </c>
      <c r="I71" s="349"/>
      <c r="J71" s="349"/>
      <c r="K71" s="349"/>
      <c r="L71" s="349"/>
      <c r="M71" s="349"/>
      <c r="N71" s="349"/>
      <c r="O71" s="349"/>
      <c r="P71" s="349"/>
    </row>
    <row r="72" spans="1:16" x14ac:dyDescent="0.3">
      <c r="A72" s="360" t="s">
        <v>282</v>
      </c>
      <c r="B72" s="361">
        <f>'[4]6-x'!R328</f>
        <v>418.18096891944373</v>
      </c>
      <c r="C72" s="361">
        <f>'[4]6-x'!S328</f>
        <v>356.63688784316292</v>
      </c>
      <c r="D72" s="361">
        <f>'[4]6-x'!T328</f>
        <v>1483.7459865517887</v>
      </c>
      <c r="E72" s="361">
        <f>'[4]6-x'!U328</f>
        <v>437.08639155308026</v>
      </c>
      <c r="F72" s="361">
        <f>'[4]6-x'!V328</f>
        <v>284.61157174248427</v>
      </c>
      <c r="G72" s="361">
        <f>'[4]6-x'!W328</f>
        <v>7.5715879532193364</v>
      </c>
      <c r="H72" s="361">
        <f>'[4]6-x'!X328</f>
        <v>357.97456382540764</v>
      </c>
      <c r="I72" s="349"/>
      <c r="J72" s="349"/>
      <c r="K72" s="349"/>
      <c r="L72" s="349"/>
      <c r="M72" s="349"/>
      <c r="N72" s="349"/>
      <c r="O72" s="349"/>
      <c r="P72" s="349"/>
    </row>
    <row r="73" spans="1:16" x14ac:dyDescent="0.3">
      <c r="A73" s="363" t="s">
        <v>283</v>
      </c>
      <c r="B73" s="364">
        <f>'[4]6-x'!R329</f>
        <v>0</v>
      </c>
      <c r="C73" s="364">
        <f>'[4]6-x'!S329</f>
        <v>328.58466205817064</v>
      </c>
      <c r="D73" s="364">
        <f>'[4]6-x'!T329</f>
        <v>1170.8433044757699</v>
      </c>
      <c r="E73" s="364">
        <f>'[4]6-x'!U329</f>
        <v>480.02453842792784</v>
      </c>
      <c r="F73" s="364">
        <f>'[4]6-x'!V329</f>
        <v>267.95742366908519</v>
      </c>
      <c r="G73" s="364">
        <f>'[4]6-x'!W329</f>
        <v>7.5659629429501871</v>
      </c>
      <c r="H73" s="361">
        <f>'[4]6-x'!X329</f>
        <v>224.6287884905654</v>
      </c>
      <c r="I73" s="349"/>
      <c r="J73" s="349"/>
      <c r="K73" s="349"/>
      <c r="L73" s="349"/>
      <c r="M73" s="349"/>
      <c r="N73" s="349"/>
      <c r="O73" s="349"/>
      <c r="P73" s="349"/>
    </row>
    <row r="74" spans="1:16" x14ac:dyDescent="0.3">
      <c r="A74" s="363" t="s">
        <v>284</v>
      </c>
      <c r="B74" s="364">
        <f>'[4]6-x'!R330</f>
        <v>0</v>
      </c>
      <c r="C74" s="364">
        <f>'[4]6-x'!S330</f>
        <v>352.65148781781426</v>
      </c>
      <c r="D74" s="364">
        <f>'[4]6-x'!T330</f>
        <v>0</v>
      </c>
      <c r="E74" s="364">
        <f>'[4]6-x'!U330</f>
        <v>350.68246052957818</v>
      </c>
      <c r="F74" s="364">
        <f>'[4]6-x'!V330</f>
        <v>319.41803425841647</v>
      </c>
      <c r="G74" s="364">
        <f>'[4]6-x'!W330</f>
        <v>7.8485315674880898</v>
      </c>
      <c r="H74" s="361">
        <f>'[4]6-x'!X330</f>
        <v>352.10771247814273</v>
      </c>
      <c r="I74" s="349"/>
      <c r="J74" s="349"/>
      <c r="K74" s="349"/>
      <c r="L74" s="349"/>
      <c r="M74" s="349"/>
      <c r="N74" s="349"/>
      <c r="O74" s="349"/>
      <c r="P74" s="349"/>
    </row>
    <row r="75" spans="1:16" x14ac:dyDescent="0.3">
      <c r="A75" s="363" t="s">
        <v>285</v>
      </c>
      <c r="B75" s="364">
        <f>'[4]6-x'!R331</f>
        <v>412.73180226753612</v>
      </c>
      <c r="C75" s="364">
        <f>'[4]6-x'!S331</f>
        <v>359.25101738756706</v>
      </c>
      <c r="D75" s="364">
        <f>'[4]6-x'!T331</f>
        <v>1417.2078857786853</v>
      </c>
      <c r="E75" s="364">
        <f>'[4]6-x'!U331</f>
        <v>452.38316614096271</v>
      </c>
      <c r="F75" s="364">
        <f>'[4]6-x'!V331</f>
        <v>217.98842498089391</v>
      </c>
      <c r="G75" s="364">
        <f>'[4]6-x'!W331</f>
        <v>8.0150644070446457</v>
      </c>
      <c r="H75" s="361">
        <f>'[4]6-x'!X331</f>
        <v>365.68456362533817</v>
      </c>
      <c r="I75" s="349"/>
      <c r="J75" s="349"/>
      <c r="K75" s="349"/>
      <c r="L75" s="349"/>
      <c r="M75" s="349"/>
      <c r="N75" s="349"/>
      <c r="O75" s="349"/>
      <c r="P75" s="349"/>
    </row>
    <row r="76" spans="1:16" x14ac:dyDescent="0.3">
      <c r="A76" s="363" t="s">
        <v>286</v>
      </c>
      <c r="B76" s="364">
        <f>'[4]6-x'!R332</f>
        <v>471.69348830575558</v>
      </c>
      <c r="C76" s="364">
        <f>'[4]6-x'!S332</f>
        <v>287.23611563256605</v>
      </c>
      <c r="D76" s="364">
        <f>'[4]6-x'!T332</f>
        <v>0</v>
      </c>
      <c r="E76" s="364">
        <f>'[4]6-x'!U332</f>
        <v>336.09395848923555</v>
      </c>
      <c r="F76" s="364">
        <f>'[4]6-x'!V332</f>
        <v>207.79574365643703</v>
      </c>
      <c r="G76" s="364">
        <f>'[4]6-x'!W332</f>
        <v>0</v>
      </c>
      <c r="H76" s="361">
        <f>'[4]6-x'!X332</f>
        <v>257.70565056657836</v>
      </c>
      <c r="I76" s="349"/>
      <c r="J76" s="349"/>
      <c r="K76" s="349"/>
      <c r="L76" s="349"/>
      <c r="M76" s="349"/>
      <c r="N76" s="349"/>
      <c r="O76" s="349"/>
      <c r="P76" s="349"/>
    </row>
    <row r="77" spans="1:16" x14ac:dyDescent="0.3">
      <c r="A77" s="363" t="s">
        <v>287</v>
      </c>
      <c r="B77" s="364">
        <f>'[4]6-x'!R333</f>
        <v>0</v>
      </c>
      <c r="C77" s="364">
        <f>'[4]6-x'!S333</f>
        <v>516.59586473953118</v>
      </c>
      <c r="D77" s="364">
        <f>'[4]6-x'!T333</f>
        <v>1613.425917553986</v>
      </c>
      <c r="E77" s="364">
        <f>'[4]6-x'!U333</f>
        <v>548.49975613881884</v>
      </c>
      <c r="F77" s="364">
        <f>'[4]6-x'!V333</f>
        <v>431.96370365633976</v>
      </c>
      <c r="G77" s="364">
        <f>'[4]6-x'!W333</f>
        <v>10.760170246186615</v>
      </c>
      <c r="H77" s="361">
        <f>'[4]6-x'!X333</f>
        <v>653.34243750767121</v>
      </c>
      <c r="I77" s="349"/>
      <c r="J77" s="349"/>
      <c r="K77" s="349"/>
      <c r="L77" s="349"/>
      <c r="M77" s="349"/>
      <c r="N77" s="349"/>
      <c r="O77" s="349"/>
      <c r="P77" s="349"/>
    </row>
    <row r="78" spans="1:16" x14ac:dyDescent="0.3">
      <c r="A78" s="365" t="s">
        <v>114</v>
      </c>
      <c r="B78" s="366">
        <f>'[4]6-x'!R334</f>
        <v>870.04007545850845</v>
      </c>
      <c r="C78" s="366">
        <f>'[4]6-x'!S334</f>
        <v>370.73439298967781</v>
      </c>
      <c r="D78" s="366">
        <f>'[4]6-x'!T334</f>
        <v>1485.5681643530017</v>
      </c>
      <c r="E78" s="366">
        <f>'[4]6-x'!U334</f>
        <v>569.18352589126073</v>
      </c>
      <c r="F78" s="366">
        <f>'[4]6-x'!V334</f>
        <v>325.41049759563464</v>
      </c>
      <c r="G78" s="366">
        <f>'[4]6-x'!W334</f>
        <v>8.6585083290060414</v>
      </c>
      <c r="H78" s="366">
        <f>'[4]6-x'!X334</f>
        <v>446.91147037357098</v>
      </c>
      <c r="I78" s="349"/>
      <c r="J78" s="349"/>
      <c r="K78" s="349"/>
      <c r="L78" s="349"/>
      <c r="M78" s="349"/>
      <c r="N78" s="349"/>
      <c r="O78" s="349"/>
      <c r="P78" s="349"/>
    </row>
    <row r="79" spans="1:16" ht="15.6" x14ac:dyDescent="0.3">
      <c r="A79" s="367"/>
      <c r="B79" s="368"/>
      <c r="C79" s="368"/>
      <c r="D79" s="368"/>
      <c r="E79" s="368"/>
      <c r="F79" s="368"/>
      <c r="G79" s="368"/>
      <c r="H79" s="368"/>
    </row>
    <row r="80" spans="1:16" ht="15.6" x14ac:dyDescent="0.3">
      <c r="A80" s="367"/>
      <c r="B80" s="367"/>
      <c r="C80" s="367"/>
      <c r="D80" s="367"/>
      <c r="E80" s="367"/>
      <c r="F80" s="367"/>
      <c r="G80" s="367"/>
      <c r="H80" s="367"/>
    </row>
    <row r="81" spans="1:10" x14ac:dyDescent="0.3">
      <c r="B81" s="499" t="s">
        <v>186</v>
      </c>
      <c r="C81" s="499"/>
      <c r="D81" s="499"/>
      <c r="E81" s="499"/>
      <c r="F81" s="499"/>
      <c r="G81" s="499"/>
      <c r="H81" s="499"/>
    </row>
    <row r="82" spans="1:10" ht="28.8" x14ac:dyDescent="0.3">
      <c r="B82" s="358" t="s">
        <v>31</v>
      </c>
      <c r="C82" s="358" t="s">
        <v>242</v>
      </c>
      <c r="D82" s="358" t="s">
        <v>36</v>
      </c>
      <c r="E82" s="358" t="s">
        <v>82</v>
      </c>
      <c r="F82" s="358" t="s">
        <v>272</v>
      </c>
      <c r="G82" s="358" t="s">
        <v>273</v>
      </c>
      <c r="H82" s="358" t="s">
        <v>114</v>
      </c>
    </row>
    <row r="83" spans="1:10" x14ac:dyDescent="0.3">
      <c r="A83" s="359">
        <v>2016</v>
      </c>
      <c r="B83" s="498" t="s">
        <v>274</v>
      </c>
      <c r="C83" s="498"/>
      <c r="D83" s="498"/>
      <c r="E83" s="498"/>
      <c r="F83" s="498"/>
      <c r="G83" s="498"/>
      <c r="H83" s="498"/>
    </row>
    <row r="84" spans="1:10" x14ac:dyDescent="0.3">
      <c r="A84" s="360" t="s">
        <v>275</v>
      </c>
      <c r="B84" s="361">
        <f>'[4]6-x'!R407</f>
        <v>897.27411396779337</v>
      </c>
      <c r="C84" s="361">
        <f>'[4]6-x'!S407</f>
        <v>396.6407387171663</v>
      </c>
      <c r="D84" s="361">
        <f>'[4]6-x'!T407</f>
        <v>1694.0540228093639</v>
      </c>
      <c r="E84" s="361">
        <f>'[4]6-x'!U407</f>
        <v>717.63052512703268</v>
      </c>
      <c r="F84" s="361">
        <f>'[4]6-x'!V407</f>
        <v>412.37567770585753</v>
      </c>
      <c r="G84" s="361">
        <f>'[4]6-x'!W407</f>
        <v>10.645900273377507</v>
      </c>
      <c r="H84" s="361">
        <f>'[4]6-x'!X407</f>
        <v>581.82368855408254</v>
      </c>
      <c r="I84" s="349"/>
      <c r="J84" s="349"/>
    </row>
    <row r="85" spans="1:10" x14ac:dyDescent="0.3">
      <c r="A85" s="363" t="s">
        <v>276</v>
      </c>
      <c r="B85" s="364">
        <f>'[4]6-x'!R408</f>
        <v>0</v>
      </c>
      <c r="C85" s="364">
        <f>'[4]6-x'!S408</f>
        <v>577.43040006162187</v>
      </c>
      <c r="D85" s="364">
        <f>'[4]6-x'!T408</f>
        <v>1694.0540228093639</v>
      </c>
      <c r="E85" s="364">
        <f>'[4]6-x'!U408</f>
        <v>670.77459168549865</v>
      </c>
      <c r="F85" s="364">
        <f>'[4]6-x'!V408</f>
        <v>323.50826734531563</v>
      </c>
      <c r="G85" s="364">
        <f>'[4]6-x'!W408</f>
        <v>10.631608691893277</v>
      </c>
      <c r="H85" s="361">
        <f>'[4]6-x'!X408</f>
        <v>167.33300675379755</v>
      </c>
      <c r="I85" s="349"/>
      <c r="J85" s="349"/>
    </row>
    <row r="86" spans="1:10" x14ac:dyDescent="0.3">
      <c r="A86" s="363" t="s">
        <v>277</v>
      </c>
      <c r="B86" s="364">
        <f>'[4]6-x'!R409</f>
        <v>0</v>
      </c>
      <c r="C86" s="364">
        <f>'[4]6-x'!S409</f>
        <v>665.33563212899719</v>
      </c>
      <c r="D86" s="364">
        <f>'[4]6-x'!T409</f>
        <v>0</v>
      </c>
      <c r="E86" s="364">
        <f>'[4]6-x'!U409</f>
        <v>1053.507817373905</v>
      </c>
      <c r="F86" s="364">
        <f>'[4]6-x'!V409</f>
        <v>489.46663124562934</v>
      </c>
      <c r="G86" s="364">
        <f>'[4]6-x'!W409</f>
        <v>12.271809139078519</v>
      </c>
      <c r="H86" s="361">
        <f>'[4]6-x'!X409</f>
        <v>604.68767585485625</v>
      </c>
      <c r="I86" s="349"/>
      <c r="J86" s="349"/>
    </row>
    <row r="87" spans="1:10" x14ac:dyDescent="0.3">
      <c r="A87" s="363" t="s">
        <v>278</v>
      </c>
      <c r="B87" s="364">
        <f>'[4]6-x'!R410</f>
        <v>897.27411396779337</v>
      </c>
      <c r="C87" s="364">
        <f>'[4]6-x'!S410</f>
        <v>554.11690928184839</v>
      </c>
      <c r="D87" s="364">
        <f>'[4]6-x'!T410</f>
        <v>0</v>
      </c>
      <c r="E87" s="364">
        <f>'[4]6-x'!U410</f>
        <v>724.41707796176877</v>
      </c>
      <c r="F87" s="364">
        <f>'[4]6-x'!V410</f>
        <v>502.76794584519587</v>
      </c>
      <c r="G87" s="364">
        <f>'[4]6-x'!W410</f>
        <v>9.7505003542348447</v>
      </c>
      <c r="H87" s="361">
        <f>'[4]6-x'!X410</f>
        <v>844.79063034224862</v>
      </c>
      <c r="I87" s="349"/>
      <c r="J87" s="349"/>
    </row>
    <row r="88" spans="1:10" x14ac:dyDescent="0.3">
      <c r="A88" s="363" t="s">
        <v>279</v>
      </c>
      <c r="B88" s="364">
        <f>'[4]6-x'!R411</f>
        <v>0</v>
      </c>
      <c r="C88" s="364">
        <f>'[4]6-x'!S411</f>
        <v>392.17012347962816</v>
      </c>
      <c r="D88" s="364">
        <f>'[4]6-x'!T411</f>
        <v>0</v>
      </c>
      <c r="E88" s="364">
        <f>'[4]6-x'!U411</f>
        <v>557.99317760789313</v>
      </c>
      <c r="F88" s="364">
        <f>'[4]6-x'!V411</f>
        <v>275.01464627114666</v>
      </c>
      <c r="G88" s="364">
        <f>'[4]6-x'!W411</f>
        <v>9.7505003542348447</v>
      </c>
      <c r="H88" s="361">
        <f>'[4]6-x'!X411</f>
        <v>386.59933226400449</v>
      </c>
      <c r="I88" s="369"/>
      <c r="J88" s="349"/>
    </row>
    <row r="89" spans="1:10" x14ac:dyDescent="0.3">
      <c r="A89" s="363" t="s">
        <v>280</v>
      </c>
      <c r="B89" s="364">
        <f>'[4]6-x'!R412</f>
        <v>0</v>
      </c>
      <c r="C89" s="364">
        <f>'[4]6-x'!S412</f>
        <v>0</v>
      </c>
      <c r="D89" s="364">
        <f>'[4]6-x'!T412</f>
        <v>0</v>
      </c>
      <c r="E89" s="364">
        <f>'[4]6-x'!U412</f>
        <v>0</v>
      </c>
      <c r="F89" s="364">
        <f>'[4]6-x'!V412</f>
        <v>0</v>
      </c>
      <c r="G89" s="364">
        <f>'[4]6-x'!W412</f>
        <v>0</v>
      </c>
      <c r="H89" s="361">
        <f>'[4]6-x'!X412</f>
        <v>0</v>
      </c>
      <c r="I89" s="349"/>
      <c r="J89" s="349"/>
    </row>
    <row r="90" spans="1:10" x14ac:dyDescent="0.3">
      <c r="A90" s="360" t="s">
        <v>282</v>
      </c>
      <c r="B90" s="361">
        <f>'[4]6-x'!R413</f>
        <v>422.87388740937058</v>
      </c>
      <c r="C90" s="361">
        <f>'[4]6-x'!S413</f>
        <v>355.75245151195975</v>
      </c>
      <c r="D90" s="361">
        <f>'[4]6-x'!T413</f>
        <v>1624.5059256759043</v>
      </c>
      <c r="E90" s="361">
        <f>'[4]6-x'!U413</f>
        <v>434.37643290061573</v>
      </c>
      <c r="F90" s="361">
        <f>'[4]6-x'!V413</f>
        <v>290.05167654220969</v>
      </c>
      <c r="G90" s="361">
        <f>'[4]6-x'!W413</f>
        <v>7.6020774465723848</v>
      </c>
      <c r="H90" s="361">
        <f>'[4]6-x'!X413</f>
        <v>365.52561245018717</v>
      </c>
      <c r="I90" s="349"/>
      <c r="J90" s="349"/>
    </row>
    <row r="91" spans="1:10" x14ac:dyDescent="0.3">
      <c r="A91" s="363" t="s">
        <v>283</v>
      </c>
      <c r="B91" s="364">
        <f>'[4]6-x'!R414</f>
        <v>0</v>
      </c>
      <c r="C91" s="364">
        <f>'[4]6-x'!S414</f>
        <v>324.99354977290233</v>
      </c>
      <c r="D91" s="364">
        <f>'[4]6-x'!T414</f>
        <v>1470.6476827705267</v>
      </c>
      <c r="E91" s="364">
        <f>'[4]6-x'!U414</f>
        <v>469.77181237013644</v>
      </c>
      <c r="F91" s="364">
        <f>'[4]6-x'!V414</f>
        <v>274.10856217035871</v>
      </c>
      <c r="G91" s="364">
        <f>'[4]6-x'!W414</f>
        <v>7.5952402537860344</v>
      </c>
      <c r="H91" s="361">
        <f>'[4]6-x'!X414</f>
        <v>221.38494113101558</v>
      </c>
      <c r="I91" s="349"/>
      <c r="J91" s="349"/>
    </row>
    <row r="92" spans="1:10" x14ac:dyDescent="0.3">
      <c r="A92" s="363" t="s">
        <v>284</v>
      </c>
      <c r="B92" s="364">
        <f>'[4]6-x'!R415</f>
        <v>0</v>
      </c>
      <c r="C92" s="364">
        <f>'[4]6-x'!S415</f>
        <v>351.79534341249234</v>
      </c>
      <c r="D92" s="364">
        <f>'[4]6-x'!T415</f>
        <v>924.94400595518562</v>
      </c>
      <c r="E92" s="364">
        <f>'[4]6-x'!U415</f>
        <v>349.05882444623444</v>
      </c>
      <c r="F92" s="364">
        <f>'[4]6-x'!V415</f>
        <v>316.91197509157968</v>
      </c>
      <c r="G92" s="364">
        <f>'[4]6-x'!W415</f>
        <v>9.0540360432180691</v>
      </c>
      <c r="H92" s="361">
        <f>'[4]6-x'!X415</f>
        <v>351.19717458710932</v>
      </c>
      <c r="I92" s="349"/>
      <c r="J92" s="349"/>
    </row>
    <row r="93" spans="1:10" x14ac:dyDescent="0.3">
      <c r="A93" s="363" t="s">
        <v>285</v>
      </c>
      <c r="B93" s="364">
        <f>'[4]6-x'!R416</f>
        <v>418.04449254959189</v>
      </c>
      <c r="C93" s="364">
        <f>'[4]6-x'!S416</f>
        <v>358.9835728389541</v>
      </c>
      <c r="D93" s="364">
        <f>'[4]6-x'!T416</f>
        <v>1549.6086321810249</v>
      </c>
      <c r="E93" s="364">
        <f>'[4]6-x'!U416</f>
        <v>452.16928444809201</v>
      </c>
      <c r="F93" s="364">
        <f>'[4]6-x'!V416</f>
        <v>224.60012690330731</v>
      </c>
      <c r="G93" s="364">
        <f>'[4]6-x'!W416</f>
        <v>8.2765875099900441</v>
      </c>
      <c r="H93" s="361">
        <f>'[4]6-x'!X416</f>
        <v>368.81642503801504</v>
      </c>
      <c r="I93" s="369"/>
      <c r="J93" s="349"/>
    </row>
    <row r="94" spans="1:10" x14ac:dyDescent="0.3">
      <c r="A94" s="363" t="s">
        <v>286</v>
      </c>
      <c r="B94" s="364">
        <f>'[4]6-x'!R417</f>
        <v>477.76513434239087</v>
      </c>
      <c r="C94" s="364">
        <f>'[4]6-x'!S417</f>
        <v>287.55243241087203</v>
      </c>
      <c r="D94" s="364">
        <f>'[4]6-x'!T417</f>
        <v>0</v>
      </c>
      <c r="E94" s="364">
        <f>'[4]6-x'!U417</f>
        <v>360.74745958814538</v>
      </c>
      <c r="F94" s="364">
        <f>'[4]6-x'!V417</f>
        <v>211.44378575986684</v>
      </c>
      <c r="G94" s="364">
        <f>'[4]6-x'!W417</f>
        <v>5.3751927755682241</v>
      </c>
      <c r="H94" s="361">
        <f>'[4]6-x'!X417</f>
        <v>261.60787505006323</v>
      </c>
      <c r="I94" s="349"/>
      <c r="J94" s="349"/>
    </row>
    <row r="95" spans="1:10" x14ac:dyDescent="0.3">
      <c r="A95" s="363" t="s">
        <v>287</v>
      </c>
      <c r="B95" s="364">
        <f>'[4]6-x'!R418</f>
        <v>0</v>
      </c>
      <c r="C95" s="364">
        <f>'[4]6-x'!S418</f>
        <v>506.734128769341</v>
      </c>
      <c r="D95" s="364">
        <f>'[4]6-x'!T418</f>
        <v>1721.7662790928557</v>
      </c>
      <c r="E95" s="364">
        <f>'[4]6-x'!U418</f>
        <v>531.20672207434711</v>
      </c>
      <c r="F95" s="364">
        <f>'[4]6-x'!V418</f>
        <v>453.76691767458573</v>
      </c>
      <c r="G95" s="364">
        <f>'[4]6-x'!W418</f>
        <v>11.084040546646811</v>
      </c>
      <c r="H95" s="361">
        <f>'[4]6-x'!X418</f>
        <v>748.21616082761523</v>
      </c>
      <c r="I95" s="349"/>
      <c r="J95" s="349"/>
    </row>
    <row r="96" spans="1:10" x14ac:dyDescent="0.3">
      <c r="A96" s="365" t="s">
        <v>114</v>
      </c>
      <c r="B96" s="366">
        <f>'[4]6-x'!R419</f>
        <v>895.42888298184539</v>
      </c>
      <c r="C96" s="366">
        <f>'[4]6-x'!S419</f>
        <v>370.33463685932207</v>
      </c>
      <c r="D96" s="366">
        <f>'[4]6-x'!T419</f>
        <v>1625.3679399452587</v>
      </c>
      <c r="E96" s="366">
        <f>'[4]6-x'!U419</f>
        <v>565.58427498165167</v>
      </c>
      <c r="F96" s="366">
        <f>'[4]6-x'!V419</f>
        <v>335.36854798234776</v>
      </c>
      <c r="G96" s="366">
        <f>'[4]6-x'!W419</f>
        <v>8.7502212457709092</v>
      </c>
      <c r="H96" s="366">
        <f>'[4]6-x'!X419</f>
        <v>467.38288159062319</v>
      </c>
      <c r="I96" s="349"/>
      <c r="J96" s="349"/>
    </row>
    <row r="97" spans="1:13" x14ac:dyDescent="0.3">
      <c r="B97" s="370"/>
      <c r="C97" s="370"/>
      <c r="D97" s="370"/>
      <c r="E97" s="370"/>
      <c r="F97" s="370"/>
      <c r="G97" s="370"/>
      <c r="H97" s="370"/>
    </row>
    <row r="98" spans="1:13" x14ac:dyDescent="0.3">
      <c r="B98" s="371"/>
      <c r="C98" s="371"/>
      <c r="D98" s="371"/>
      <c r="E98" s="371"/>
      <c r="F98" s="371"/>
      <c r="G98" s="371"/>
      <c r="H98" s="371"/>
    </row>
    <row r="99" spans="1:13" x14ac:dyDescent="0.3">
      <c r="A99" s="359">
        <v>2015</v>
      </c>
      <c r="B99" s="498" t="s">
        <v>274</v>
      </c>
      <c r="C99" s="498"/>
      <c r="D99" s="498"/>
      <c r="E99" s="498"/>
      <c r="F99" s="498"/>
      <c r="G99" s="498"/>
      <c r="H99" s="498"/>
    </row>
    <row r="100" spans="1:13" x14ac:dyDescent="0.3">
      <c r="A100" s="360" t="s">
        <v>275</v>
      </c>
      <c r="B100" s="361">
        <f>'[4]6-x'!R492</f>
        <v>901.36377084811363</v>
      </c>
      <c r="C100" s="361">
        <f>'[4]6-x'!S492</f>
        <v>394.39769681921894</v>
      </c>
      <c r="D100" s="361">
        <f>'[4]6-x'!T492</f>
        <v>1653.9179855247207</v>
      </c>
      <c r="E100" s="361">
        <f>'[4]6-x'!U492</f>
        <v>734.51745253185095</v>
      </c>
      <c r="F100" s="361">
        <f>'[4]6-x'!V492</f>
        <v>398.7078392890636</v>
      </c>
      <c r="G100" s="361">
        <f>'[4]6-x'!W492</f>
        <v>10.221311062165613</v>
      </c>
      <c r="H100" s="361">
        <f>'[4]6-x'!X492</f>
        <v>621.98502382007848</v>
      </c>
      <c r="I100" s="349"/>
      <c r="J100" s="369"/>
    </row>
    <row r="101" spans="1:13" x14ac:dyDescent="0.3">
      <c r="A101" s="363" t="s">
        <v>276</v>
      </c>
      <c r="B101" s="364">
        <f>'[4]6-x'!R493</f>
        <v>0</v>
      </c>
      <c r="C101" s="364">
        <f>'[4]6-x'!S493</f>
        <v>594.54215215342583</v>
      </c>
      <c r="D101" s="364">
        <f>'[4]6-x'!T493</f>
        <v>1653.9179855247207</v>
      </c>
      <c r="E101" s="364">
        <f>'[4]6-x'!U493</f>
        <v>694.45289237237364</v>
      </c>
      <c r="F101" s="364">
        <f>'[4]6-x'!V493</f>
        <v>313.19817621457645</v>
      </c>
      <c r="G101" s="364">
        <f>'[4]6-x'!W493</f>
        <v>10.203052368794829</v>
      </c>
      <c r="H101" s="361">
        <f>'[4]6-x'!X493</f>
        <v>161.51230114109265</v>
      </c>
      <c r="I101" s="349"/>
      <c r="J101" s="369"/>
    </row>
    <row r="102" spans="1:13" x14ac:dyDescent="0.3">
      <c r="A102" s="363" t="s">
        <v>277</v>
      </c>
      <c r="B102" s="364">
        <f>'[4]6-x'!R494</f>
        <v>0</v>
      </c>
      <c r="C102" s="364">
        <f>'[4]6-x'!S494</f>
        <v>409.82834858113716</v>
      </c>
      <c r="D102" s="364">
        <f>'[4]6-x'!T494</f>
        <v>0</v>
      </c>
      <c r="E102" s="364">
        <f>'[4]6-x'!U494</f>
        <v>1065.1064913529367</v>
      </c>
      <c r="F102" s="364">
        <f>'[4]6-x'!V494</f>
        <v>501.50137418407655</v>
      </c>
      <c r="G102" s="364">
        <f>'[4]6-x'!W494</f>
        <v>11.84718582040192</v>
      </c>
      <c r="H102" s="361">
        <f>'[4]6-x'!X494</f>
        <v>407.20064543301277</v>
      </c>
      <c r="I102" s="349"/>
      <c r="J102" s="369"/>
    </row>
    <row r="103" spans="1:13" x14ac:dyDescent="0.3">
      <c r="A103" s="363" t="s">
        <v>278</v>
      </c>
      <c r="B103" s="364">
        <f>'[4]6-x'!R495</f>
        <v>901.36377084811363</v>
      </c>
      <c r="C103" s="364">
        <f>'[4]6-x'!S495</f>
        <v>522.44325409759642</v>
      </c>
      <c r="D103" s="364">
        <f>'[4]6-x'!T495</f>
        <v>0</v>
      </c>
      <c r="E103" s="364">
        <f>'[4]6-x'!U495</f>
        <v>738.1355218905029</v>
      </c>
      <c r="F103" s="364">
        <f>'[4]6-x'!V495</f>
        <v>488.65605021072247</v>
      </c>
      <c r="G103" s="364">
        <f>'[4]6-x'!W495</f>
        <v>9.4427715497714217</v>
      </c>
      <c r="H103" s="361">
        <f>'[4]6-x'!X495</f>
        <v>851.64731446329142</v>
      </c>
      <c r="I103" s="349"/>
      <c r="J103" s="369"/>
    </row>
    <row r="104" spans="1:13" x14ac:dyDescent="0.3">
      <c r="A104" s="363" t="s">
        <v>279</v>
      </c>
      <c r="B104" s="364">
        <f>'[4]6-x'!R496</f>
        <v>0</v>
      </c>
      <c r="C104" s="364">
        <f>'[4]6-x'!S496</f>
        <v>389.13809726055945</v>
      </c>
      <c r="D104" s="364">
        <f>'[4]6-x'!T496</f>
        <v>0</v>
      </c>
      <c r="E104" s="364">
        <f>'[4]6-x'!U496</f>
        <v>558.71957325911012</v>
      </c>
      <c r="F104" s="364">
        <f>'[4]6-x'!V496</f>
        <v>271.28185588047393</v>
      </c>
      <c r="G104" s="364">
        <f>'[4]6-x'!W496</f>
        <v>10.685820216687102</v>
      </c>
      <c r="H104" s="361">
        <f>'[4]6-x'!X496</f>
        <v>381.73439547994388</v>
      </c>
      <c r="I104" s="349"/>
      <c r="J104" s="369"/>
    </row>
    <row r="105" spans="1:13" x14ac:dyDescent="0.3">
      <c r="A105" s="363" t="s">
        <v>280</v>
      </c>
      <c r="B105" s="364">
        <f>'[4]6-x'!R497</f>
        <v>0</v>
      </c>
      <c r="C105" s="364">
        <f>'[4]6-x'!S497</f>
        <v>540.94345096084294</v>
      </c>
      <c r="D105" s="364">
        <f>'[4]6-x'!T497</f>
        <v>0</v>
      </c>
      <c r="E105" s="364">
        <f>'[4]6-x'!U497</f>
        <v>0</v>
      </c>
      <c r="F105" s="364">
        <f>'[4]6-x'!V497</f>
        <v>0</v>
      </c>
      <c r="G105" s="364">
        <f>'[4]6-x'!W497</f>
        <v>0</v>
      </c>
      <c r="H105" s="361">
        <f>'[4]6-x'!X497</f>
        <v>540.94345096084294</v>
      </c>
      <c r="I105" s="349"/>
      <c r="J105" s="369"/>
    </row>
    <row r="106" spans="1:13" x14ac:dyDescent="0.3">
      <c r="A106" s="360" t="s">
        <v>282</v>
      </c>
      <c r="B106" s="361">
        <f>'[4]6-x'!R498</f>
        <v>421.02795001236922</v>
      </c>
      <c r="C106" s="361">
        <f>'[4]6-x'!S498</f>
        <v>353.42424035084457</v>
      </c>
      <c r="D106" s="361">
        <f>'[4]6-x'!T498</f>
        <v>1607.3199833261785</v>
      </c>
      <c r="E106" s="361">
        <f>'[4]6-x'!U498</f>
        <v>462.43855398692602</v>
      </c>
      <c r="F106" s="361">
        <f>'[4]6-x'!V498</f>
        <v>283.75306910508613</v>
      </c>
      <c r="G106" s="361">
        <f>'[4]6-x'!W498</f>
        <v>7.4241307413632942</v>
      </c>
      <c r="H106" s="361">
        <f>'[4]6-x'!X498</f>
        <v>356.88042888667621</v>
      </c>
      <c r="I106" s="349"/>
      <c r="J106" s="369"/>
      <c r="M106" s="372"/>
    </row>
    <row r="107" spans="1:13" x14ac:dyDescent="0.3">
      <c r="A107" s="363" t="s">
        <v>283</v>
      </c>
      <c r="B107" s="364">
        <f>'[4]6-x'!R499</f>
        <v>0</v>
      </c>
      <c r="C107" s="364">
        <f>'[4]6-x'!S499</f>
        <v>324.12805968503943</v>
      </c>
      <c r="D107" s="364">
        <f>'[4]6-x'!T499</f>
        <v>1319.8453994640911</v>
      </c>
      <c r="E107" s="364">
        <f>'[4]6-x'!U499</f>
        <v>478.34641828763455</v>
      </c>
      <c r="F107" s="364">
        <f>'[4]6-x'!V499</f>
        <v>268.57757714924151</v>
      </c>
      <c r="G107" s="364">
        <f>'[4]6-x'!W499</f>
        <v>7.4184976886526286</v>
      </c>
      <c r="H107" s="361">
        <f>'[4]6-x'!X499</f>
        <v>215.23665739740414</v>
      </c>
      <c r="I107" s="349"/>
      <c r="J107" s="369"/>
      <c r="M107" s="372"/>
    </row>
    <row r="108" spans="1:13" x14ac:dyDescent="0.3">
      <c r="A108" s="363" t="s">
        <v>284</v>
      </c>
      <c r="B108" s="364">
        <f>'[4]6-x'!R500</f>
        <v>0</v>
      </c>
      <c r="C108" s="364">
        <f>'[4]6-x'!S500</f>
        <v>344.87594401765227</v>
      </c>
      <c r="D108" s="364">
        <f>'[4]6-x'!T500</f>
        <v>866.77793208540561</v>
      </c>
      <c r="E108" s="364">
        <f>'[4]6-x'!U500</f>
        <v>362.58024170988574</v>
      </c>
      <c r="F108" s="364">
        <f>'[4]6-x'!V500</f>
        <v>316.25828109465527</v>
      </c>
      <c r="G108" s="364">
        <f>'[4]6-x'!W500</f>
        <v>8.1253703509677795</v>
      </c>
      <c r="H108" s="361">
        <f>'[4]6-x'!X500</f>
        <v>346.05256114163564</v>
      </c>
      <c r="I108" s="349"/>
      <c r="J108" s="369"/>
      <c r="M108" s="372"/>
    </row>
    <row r="109" spans="1:13" x14ac:dyDescent="0.3">
      <c r="A109" s="363" t="s">
        <v>285</v>
      </c>
      <c r="B109" s="364">
        <f>'[4]6-x'!R501</f>
        <v>416.08152627345402</v>
      </c>
      <c r="C109" s="364">
        <f>'[4]6-x'!S501</f>
        <v>356.46017943669432</v>
      </c>
      <c r="D109" s="364">
        <f>'[4]6-x'!T501</f>
        <v>1527.3473431289622</v>
      </c>
      <c r="E109" s="364">
        <f>'[4]6-x'!U501</f>
        <v>467.7501368698704</v>
      </c>
      <c r="F109" s="364">
        <f>'[4]6-x'!V501</f>
        <v>215.09690697763176</v>
      </c>
      <c r="G109" s="364">
        <f>'[4]6-x'!W501</f>
        <v>8.1777312889170499</v>
      </c>
      <c r="H109" s="361">
        <f>'[4]6-x'!X501</f>
        <v>358.8719572438302</v>
      </c>
      <c r="I109" s="349"/>
      <c r="J109" s="369"/>
      <c r="M109" s="372"/>
    </row>
    <row r="110" spans="1:13" x14ac:dyDescent="0.3">
      <c r="A110" s="363" t="s">
        <v>286</v>
      </c>
      <c r="B110" s="364">
        <f>'[4]6-x'!R502</f>
        <v>475.52174431251882</v>
      </c>
      <c r="C110" s="364">
        <f>'[4]6-x'!S502</f>
        <v>282.57465800777885</v>
      </c>
      <c r="D110" s="364">
        <f>'[4]6-x'!T502</f>
        <v>0</v>
      </c>
      <c r="E110" s="364">
        <f>'[4]6-x'!U502</f>
        <v>334.10724062133613</v>
      </c>
      <c r="F110" s="364">
        <f>'[4]6-x'!V502</f>
        <v>210.18650612355188</v>
      </c>
      <c r="G110" s="364">
        <f>'[4]6-x'!W502</f>
        <v>4.972194667662718</v>
      </c>
      <c r="H110" s="361">
        <f>'[4]6-x'!X502</f>
        <v>262.01467905848335</v>
      </c>
      <c r="I110" s="349"/>
      <c r="J110" s="369"/>
      <c r="M110" s="372"/>
    </row>
    <row r="111" spans="1:13" x14ac:dyDescent="0.3">
      <c r="A111" s="363" t="s">
        <v>287</v>
      </c>
      <c r="B111" s="364">
        <f>'[4]6-x'!R503</f>
        <v>0</v>
      </c>
      <c r="C111" s="364">
        <f>'[4]6-x'!S503</f>
        <v>485.1546953109285</v>
      </c>
      <c r="D111" s="364">
        <f>'[4]6-x'!T503</f>
        <v>1703.6223691808655</v>
      </c>
      <c r="E111" s="364">
        <f>'[4]6-x'!U503</f>
        <v>621.57642629509826</v>
      </c>
      <c r="F111" s="364">
        <f>'[4]6-x'!V503</f>
        <v>452.4329482581619</v>
      </c>
      <c r="G111" s="364">
        <f>'[4]6-x'!W503</f>
        <v>10.781117123754774</v>
      </c>
      <c r="H111" s="361">
        <f>'[4]6-x'!X503</f>
        <v>713.69993584210806</v>
      </c>
      <c r="I111" s="349"/>
      <c r="J111" s="369"/>
      <c r="M111" s="372"/>
    </row>
    <row r="112" spans="1:13" x14ac:dyDescent="0.3">
      <c r="A112" s="365" t="s">
        <v>114</v>
      </c>
      <c r="B112" s="366">
        <f>'[4]6-x'!R504</f>
        <v>899.77381817586729</v>
      </c>
      <c r="C112" s="366">
        <f>'[4]6-x'!S504</f>
        <v>367.51607543854271</v>
      </c>
      <c r="D112" s="366">
        <f>'[4]6-x'!T504</f>
        <v>1608.0041370244637</v>
      </c>
      <c r="E112" s="366">
        <f>'[4]6-x'!U504</f>
        <v>616.99726070798749</v>
      </c>
      <c r="F112" s="366">
        <f>'[4]6-x'!V504</f>
        <v>326.77638452000627</v>
      </c>
      <c r="G112" s="366">
        <f>'[4]6-x'!W504</f>
        <v>8.5083117711842053</v>
      </c>
      <c r="H112" s="366">
        <f>'[4]6-x'!X504</f>
        <v>489.23143853895823</v>
      </c>
      <c r="I112" s="349"/>
      <c r="J112" s="369"/>
    </row>
    <row r="113" spans="1:10" x14ac:dyDescent="0.3">
      <c r="B113" s="370"/>
      <c r="C113" s="370"/>
      <c r="D113" s="370"/>
      <c r="E113" s="370"/>
      <c r="F113" s="370"/>
      <c r="G113" s="370"/>
      <c r="H113" s="370"/>
    </row>
    <row r="114" spans="1:10" x14ac:dyDescent="0.3">
      <c r="B114" s="371"/>
      <c r="C114" s="371"/>
      <c r="D114" s="371"/>
      <c r="E114" s="371"/>
      <c r="F114" s="371"/>
      <c r="G114" s="371"/>
      <c r="H114" s="371"/>
    </row>
    <row r="115" spans="1:10" x14ac:dyDescent="0.3">
      <c r="A115" s="359">
        <v>2010</v>
      </c>
      <c r="B115" s="498" t="s">
        <v>274</v>
      </c>
      <c r="C115" s="498"/>
      <c r="D115" s="498"/>
      <c r="E115" s="498"/>
      <c r="F115" s="498"/>
      <c r="G115" s="498"/>
      <c r="H115" s="498"/>
    </row>
    <row r="116" spans="1:10" x14ac:dyDescent="0.3">
      <c r="A116" s="360" t="s">
        <v>275</v>
      </c>
      <c r="B116" s="361">
        <f>'[4]6-x'!R576</f>
        <v>890.48766598895816</v>
      </c>
      <c r="C116" s="361">
        <f>'[4]6-x'!S576</f>
        <v>409.00519293006289</v>
      </c>
      <c r="D116" s="361">
        <f>'[4]6-x'!T576</f>
        <v>1795.0367668642903</v>
      </c>
      <c r="E116" s="361">
        <f>'[4]6-x'!U576</f>
        <v>784.57206210183983</v>
      </c>
      <c r="F116" s="361">
        <f>'[4]6-x'!V576</f>
        <v>673.63455263761716</v>
      </c>
      <c r="G116" s="361">
        <f>'[4]6-x'!W576</f>
        <v>30.910077120217736</v>
      </c>
      <c r="H116" s="361">
        <f>'[4]6-x'!X576</f>
        <v>604.37261476567471</v>
      </c>
      <c r="J116" s="369"/>
    </row>
    <row r="117" spans="1:10" x14ac:dyDescent="0.3">
      <c r="A117" s="363" t="s">
        <v>276</v>
      </c>
      <c r="B117" s="364">
        <f>'[4]6-x'!R577</f>
        <v>0</v>
      </c>
      <c r="C117" s="364">
        <f>'[4]6-x'!S577</f>
        <v>595.34125480345142</v>
      </c>
      <c r="D117" s="364">
        <f>'[4]6-x'!T577</f>
        <v>1653.4174578331445</v>
      </c>
      <c r="E117" s="364">
        <f>'[4]6-x'!U577</f>
        <v>714.09589737771898</v>
      </c>
      <c r="F117" s="364">
        <f>'[4]6-x'!V577</f>
        <v>466.37745887951968</v>
      </c>
      <c r="G117" s="364">
        <f>'[4]6-x'!W577</f>
        <v>30.888394054872318</v>
      </c>
      <c r="H117" s="361">
        <f>'[4]6-x'!X577</f>
        <v>291.36966566872053</v>
      </c>
      <c r="J117" s="369"/>
    </row>
    <row r="118" spans="1:10" x14ac:dyDescent="0.3">
      <c r="A118" s="363" t="s">
        <v>277</v>
      </c>
      <c r="B118" s="364">
        <f>'[4]6-x'!R578</f>
        <v>0</v>
      </c>
      <c r="C118" s="364">
        <f>'[4]6-x'!S578</f>
        <v>739.91750852494374</v>
      </c>
      <c r="D118" s="364">
        <f>'[4]6-x'!T578</f>
        <v>0</v>
      </c>
      <c r="E118" s="364">
        <f>'[4]6-x'!U578</f>
        <v>1283.5608234142812</v>
      </c>
      <c r="F118" s="364">
        <f>'[4]6-x'!V578</f>
        <v>693.26826690985592</v>
      </c>
      <c r="G118" s="364">
        <f>'[4]6-x'!W578</f>
        <v>33.641330238790459</v>
      </c>
      <c r="H118" s="361">
        <f>'[4]6-x'!X578</f>
        <v>763.52606335816029</v>
      </c>
      <c r="J118" s="369"/>
    </row>
    <row r="119" spans="1:10" x14ac:dyDescent="0.3">
      <c r="A119" s="363" t="s">
        <v>278</v>
      </c>
      <c r="B119" s="364">
        <f>'[4]6-x'!R579</f>
        <v>890.48766598895816</v>
      </c>
      <c r="C119" s="364">
        <f>'[4]6-x'!S579</f>
        <v>571.55425995268081</v>
      </c>
      <c r="D119" s="364">
        <f>'[4]6-x'!T579</f>
        <v>1800.4362688414203</v>
      </c>
      <c r="E119" s="364">
        <f>'[4]6-x'!U579</f>
        <v>784.97371946115766</v>
      </c>
      <c r="F119" s="364">
        <f>'[4]6-x'!V579</f>
        <v>829.50943696090678</v>
      </c>
      <c r="G119" s="364">
        <f>'[4]6-x'!W579</f>
        <v>0</v>
      </c>
      <c r="H119" s="361">
        <f>'[4]6-x'!X579</f>
        <v>869.97621655188823</v>
      </c>
      <c r="J119" s="369"/>
    </row>
    <row r="120" spans="1:10" x14ac:dyDescent="0.3">
      <c r="A120" s="363" t="s">
        <v>279</v>
      </c>
      <c r="B120" s="364">
        <f>'[4]6-x'!R580</f>
        <v>0</v>
      </c>
      <c r="C120" s="364">
        <f>'[4]6-x'!S580</f>
        <v>395.39722135014119</v>
      </c>
      <c r="D120" s="364">
        <f>'[4]6-x'!T580</f>
        <v>1794.3058002734285</v>
      </c>
      <c r="E120" s="364">
        <f>'[4]6-x'!U580</f>
        <v>2120.7336164905223</v>
      </c>
      <c r="F120" s="364">
        <f>'[4]6-x'!V580</f>
        <v>391.50070338438411</v>
      </c>
      <c r="G120" s="364">
        <f>'[4]6-x'!W580</f>
        <v>0</v>
      </c>
      <c r="H120" s="361">
        <f>'[4]6-x'!X580</f>
        <v>397.29232687750761</v>
      </c>
      <c r="J120" s="369"/>
    </row>
    <row r="121" spans="1:10" x14ac:dyDescent="0.3">
      <c r="A121" s="363" t="s">
        <v>280</v>
      </c>
      <c r="B121" s="364">
        <f>'[4]6-x'!R581</f>
        <v>0</v>
      </c>
      <c r="C121" s="364">
        <f>'[4]6-x'!S581</f>
        <v>584.67911825645569</v>
      </c>
      <c r="D121" s="364">
        <f>'[4]6-x'!T581</f>
        <v>0</v>
      </c>
      <c r="E121" s="364">
        <f>'[4]6-x'!U581</f>
        <v>771.26105451687999</v>
      </c>
      <c r="F121" s="364">
        <f>'[4]6-x'!V581</f>
        <v>0</v>
      </c>
      <c r="G121" s="364">
        <f>'[4]6-x'!W581</f>
        <v>0</v>
      </c>
      <c r="H121" s="361">
        <f>'[4]6-x'!X581</f>
        <v>615.91936457668567</v>
      </c>
      <c r="J121" s="369"/>
    </row>
    <row r="122" spans="1:10" x14ac:dyDescent="0.3">
      <c r="A122" s="360" t="s">
        <v>282</v>
      </c>
      <c r="B122" s="361">
        <f>'[4]6-x'!R582</f>
        <v>581.27545477883575</v>
      </c>
      <c r="C122" s="361">
        <f>'[4]6-x'!S582</f>
        <v>377.34549755113426</v>
      </c>
      <c r="D122" s="361">
        <f>'[4]6-x'!T582</f>
        <v>1622.197535953308</v>
      </c>
      <c r="E122" s="361">
        <f>'[4]6-x'!U582</f>
        <v>571.45744952401071</v>
      </c>
      <c r="F122" s="361">
        <f>'[4]6-x'!V582</f>
        <v>470.0314835024696</v>
      </c>
      <c r="G122" s="361">
        <f>'[4]6-x'!W582</f>
        <v>25.174774078677856</v>
      </c>
      <c r="H122" s="361">
        <f>'[4]6-x'!X582</f>
        <v>439.18780714019505</v>
      </c>
      <c r="J122" s="369"/>
    </row>
    <row r="123" spans="1:10" x14ac:dyDescent="0.3">
      <c r="A123" s="363" t="s">
        <v>283</v>
      </c>
      <c r="B123" s="364">
        <f>'[4]6-x'!R583</f>
        <v>0</v>
      </c>
      <c r="C123" s="364">
        <f>'[4]6-x'!S583</f>
        <v>376.77327340802253</v>
      </c>
      <c r="D123" s="364">
        <f>'[4]6-x'!T583</f>
        <v>1669.5072477379151</v>
      </c>
      <c r="E123" s="364">
        <f>'[4]6-x'!U583</f>
        <v>475.43917576941743</v>
      </c>
      <c r="F123" s="364">
        <f>'[4]6-x'!V583</f>
        <v>377.7638365989672</v>
      </c>
      <c r="G123" s="364">
        <f>'[4]6-x'!W583</f>
        <v>23.328359019004374</v>
      </c>
      <c r="H123" s="361">
        <f>'[4]6-x'!X583</f>
        <v>380.5192411019234</v>
      </c>
      <c r="J123" s="369"/>
    </row>
    <row r="124" spans="1:10" x14ac:dyDescent="0.3">
      <c r="A124" s="363" t="s">
        <v>284</v>
      </c>
      <c r="B124" s="364">
        <f>'[4]6-x'!R584</f>
        <v>0</v>
      </c>
      <c r="C124" s="364">
        <f>'[4]6-x'!S584</f>
        <v>354.45315676054145</v>
      </c>
      <c r="D124" s="364">
        <f>'[4]6-x'!T584</f>
        <v>891.83406900731211</v>
      </c>
      <c r="E124" s="364">
        <f>'[4]6-x'!U584</f>
        <v>489.49618162330955</v>
      </c>
      <c r="F124" s="364">
        <f>'[4]6-x'!V584</f>
        <v>0</v>
      </c>
      <c r="G124" s="364">
        <f>'[4]6-x'!W584</f>
        <v>19.434017987291202</v>
      </c>
      <c r="H124" s="361">
        <f>'[4]6-x'!X584</f>
        <v>372.99372205993166</v>
      </c>
      <c r="J124" s="369"/>
    </row>
    <row r="125" spans="1:10" x14ac:dyDescent="0.3">
      <c r="A125" s="363" t="s">
        <v>285</v>
      </c>
      <c r="B125" s="364">
        <f>'[4]6-x'!R585</f>
        <v>600.54531690334761</v>
      </c>
      <c r="C125" s="364">
        <f>'[4]6-x'!S585</f>
        <v>376.04515378537241</v>
      </c>
      <c r="D125" s="364">
        <f>'[4]6-x'!T585</f>
        <v>1586.7597567990924</v>
      </c>
      <c r="E125" s="364">
        <f>'[4]6-x'!U585</f>
        <v>500.42940839855902</v>
      </c>
      <c r="F125" s="364">
        <f>'[4]6-x'!V585</f>
        <v>381.5303968465816</v>
      </c>
      <c r="G125" s="364">
        <f>'[4]6-x'!W585</f>
        <v>63.289322960551431</v>
      </c>
      <c r="H125" s="361">
        <f>'[4]6-x'!X585</f>
        <v>424.96157868080132</v>
      </c>
      <c r="J125" s="369"/>
    </row>
    <row r="126" spans="1:10" x14ac:dyDescent="0.3">
      <c r="A126" s="363" t="s">
        <v>286</v>
      </c>
      <c r="B126" s="364">
        <f>'[4]6-x'!R586</f>
        <v>450.95580038707629</v>
      </c>
      <c r="C126" s="364">
        <f>'[4]6-x'!S586</f>
        <v>442.76318349622738</v>
      </c>
      <c r="D126" s="364">
        <f>'[4]6-x'!T586</f>
        <v>0</v>
      </c>
      <c r="E126" s="364">
        <f>'[4]6-x'!U586</f>
        <v>614.13496686115286</v>
      </c>
      <c r="F126" s="364">
        <f>'[4]6-x'!V586</f>
        <v>329.46324048250096</v>
      </c>
      <c r="G126" s="364">
        <f>'[4]6-x'!W586</f>
        <v>21.155065475499924</v>
      </c>
      <c r="H126" s="361">
        <f>'[4]6-x'!X586</f>
        <v>444.4424311624781</v>
      </c>
      <c r="J126" s="369"/>
    </row>
    <row r="127" spans="1:10" x14ac:dyDescent="0.3">
      <c r="A127" s="363" t="s">
        <v>287</v>
      </c>
      <c r="B127" s="364">
        <f>'[4]6-x'!R587</f>
        <v>0</v>
      </c>
      <c r="C127" s="364">
        <f>'[4]6-x'!S587</f>
        <v>516.27400245477907</v>
      </c>
      <c r="D127" s="364">
        <f>'[4]6-x'!T587</f>
        <v>3195.738747276203</v>
      </c>
      <c r="E127" s="364">
        <f>'[4]6-x'!U587</f>
        <v>647.55940300262967</v>
      </c>
      <c r="F127" s="364">
        <f>'[4]6-x'!V587</f>
        <v>954.71224158648079</v>
      </c>
      <c r="G127" s="364">
        <f>'[4]6-x'!W587</f>
        <v>36.518868965129627</v>
      </c>
      <c r="H127" s="361">
        <f>'[4]6-x'!X587</f>
        <v>795.71390871987478</v>
      </c>
      <c r="J127" s="369"/>
    </row>
    <row r="128" spans="1:10" x14ac:dyDescent="0.3">
      <c r="A128" s="365" t="s">
        <v>114</v>
      </c>
      <c r="B128" s="366">
        <f>'[4]6-x'!R588</f>
        <v>889.4788000013923</v>
      </c>
      <c r="C128" s="366">
        <f>'[4]6-x'!S588</f>
        <v>391.03234749628189</v>
      </c>
      <c r="D128" s="366">
        <f>'[4]6-x'!T588</f>
        <v>1657.0715088762943</v>
      </c>
      <c r="E128" s="366">
        <f>'[4]6-x'!U588</f>
        <v>678.37235412477969</v>
      </c>
      <c r="F128" s="366">
        <f>'[4]6-x'!V588</f>
        <v>526.78996865925956</v>
      </c>
      <c r="G128" s="366">
        <f>'[4]6-x'!W588</f>
        <v>29.284173259874787</v>
      </c>
      <c r="H128" s="366">
        <f>'[4]6-x'!X588</f>
        <v>524.48027946599336</v>
      </c>
      <c r="J128" s="369"/>
    </row>
    <row r="131" spans="1:8" x14ac:dyDescent="0.3">
      <c r="A131" s="359">
        <v>2005</v>
      </c>
      <c r="B131" s="498" t="s">
        <v>274</v>
      </c>
      <c r="C131" s="498"/>
      <c r="D131" s="498"/>
      <c r="E131" s="498"/>
      <c r="F131" s="498"/>
      <c r="G131" s="498"/>
      <c r="H131" s="498"/>
    </row>
    <row r="132" spans="1:8" x14ac:dyDescent="0.3">
      <c r="A132" s="360" t="s">
        <v>275</v>
      </c>
      <c r="B132" s="361">
        <f>'[4]6-x'!R659</f>
        <v>923.0128061404738</v>
      </c>
      <c r="C132" s="361">
        <f>'[4]6-x'!S659</f>
        <v>411.16892166157544</v>
      </c>
      <c r="D132" s="361">
        <f>'[4]6-x'!T659</f>
        <v>2111.562176270575</v>
      </c>
      <c r="E132" s="361">
        <f>'[4]6-x'!U659</f>
        <v>721.80131362522832</v>
      </c>
      <c r="F132" s="361">
        <f>'[4]6-x'!V659</f>
        <v>1118.1478961559033</v>
      </c>
      <c r="G132" s="361">
        <f>'[4]6-x'!W659</f>
        <v>63.33516336760394</v>
      </c>
      <c r="H132" s="361">
        <f>'[4]6-x'!X659</f>
        <v>634.5658178825106</v>
      </c>
    </row>
    <row r="133" spans="1:8" x14ac:dyDescent="0.3">
      <c r="A133" s="363" t="s">
        <v>276</v>
      </c>
      <c r="B133" s="364">
        <f>'[4]6-x'!R660</f>
        <v>0</v>
      </c>
      <c r="C133" s="364">
        <f>'[4]6-x'!S660</f>
        <v>558.03993468331362</v>
      </c>
      <c r="D133" s="364">
        <f>'[4]6-x'!T660</f>
        <v>1877.7109523607164</v>
      </c>
      <c r="E133" s="364">
        <f>'[4]6-x'!U660</f>
        <v>740.94098023857111</v>
      </c>
      <c r="F133" s="364">
        <f>'[4]6-x'!V660</f>
        <v>2053.1908988992682</v>
      </c>
      <c r="G133" s="364">
        <f>'[4]6-x'!W660</f>
        <v>62.812515745089875</v>
      </c>
      <c r="H133" s="361">
        <f>'[4]6-x'!X660</f>
        <v>325.91451699335084</v>
      </c>
    </row>
    <row r="134" spans="1:8" x14ac:dyDescent="0.3">
      <c r="A134" s="363" t="s">
        <v>277</v>
      </c>
      <c r="B134" s="364">
        <f>'[4]6-x'!R661</f>
        <v>0</v>
      </c>
      <c r="C134" s="364">
        <f>'[4]6-x'!S661</f>
        <v>692.34785116641626</v>
      </c>
      <c r="D134" s="364">
        <f>'[4]6-x'!T661</f>
        <v>0</v>
      </c>
      <c r="E134" s="364">
        <f>'[4]6-x'!U661</f>
        <v>1191.3725339979069</v>
      </c>
      <c r="F134" s="364">
        <f>'[4]6-x'!V661</f>
        <v>0</v>
      </c>
      <c r="G134" s="364">
        <f>'[4]6-x'!W661</f>
        <v>78.027047916507854</v>
      </c>
      <c r="H134" s="361">
        <f>'[4]6-x'!X661</f>
        <v>721.23625782388558</v>
      </c>
    </row>
    <row r="135" spans="1:8" x14ac:dyDescent="0.3">
      <c r="A135" s="363" t="s">
        <v>278</v>
      </c>
      <c r="B135" s="364">
        <f>'[4]6-x'!R662</f>
        <v>923.0128061404738</v>
      </c>
      <c r="C135" s="364">
        <f>'[4]6-x'!S662</f>
        <v>535.34000513687386</v>
      </c>
      <c r="D135" s="364">
        <f>'[4]6-x'!T662</f>
        <v>2114.2729621069484</v>
      </c>
      <c r="E135" s="364">
        <f>'[4]6-x'!U662</f>
        <v>725.48499555075102</v>
      </c>
      <c r="F135" s="364">
        <f>'[4]6-x'!V662</f>
        <v>1104.1198369930435</v>
      </c>
      <c r="G135" s="364">
        <f>'[4]6-x'!W662</f>
        <v>0</v>
      </c>
      <c r="H135" s="361">
        <f>'[4]6-x'!X662</f>
        <v>865.37907483405581</v>
      </c>
    </row>
    <row r="136" spans="1:8" x14ac:dyDescent="0.3">
      <c r="A136" s="363" t="s">
        <v>279</v>
      </c>
      <c r="B136" s="364">
        <f>'[4]6-x'!R663</f>
        <v>0</v>
      </c>
      <c r="C136" s="364">
        <f>'[4]6-x'!S663</f>
        <v>371.47488872351084</v>
      </c>
      <c r="D136" s="364">
        <f>'[4]6-x'!T663</f>
        <v>0</v>
      </c>
      <c r="E136" s="364">
        <f>'[4]6-x'!U663</f>
        <v>1310.2889876164431</v>
      </c>
      <c r="F136" s="364">
        <f>'[4]6-x'!V663</f>
        <v>902.37879575896636</v>
      </c>
      <c r="G136" s="364">
        <f>'[4]6-x'!W663</f>
        <v>0</v>
      </c>
      <c r="H136" s="361">
        <f>'[4]6-x'!X663</f>
        <v>371.7143258260524</v>
      </c>
    </row>
    <row r="137" spans="1:8" x14ac:dyDescent="0.3">
      <c r="A137" s="363" t="s">
        <v>280</v>
      </c>
      <c r="B137" s="364">
        <f>'[4]6-x'!R664</f>
        <v>0</v>
      </c>
      <c r="C137" s="364">
        <f>'[4]6-x'!S664</f>
        <v>495.14221323171978</v>
      </c>
      <c r="D137" s="364">
        <f>'[4]6-x'!T664</f>
        <v>0</v>
      </c>
      <c r="E137" s="364">
        <f>'[4]6-x'!U664</f>
        <v>650.72849818313</v>
      </c>
      <c r="F137" s="364">
        <f>'[4]6-x'!V664</f>
        <v>0</v>
      </c>
      <c r="G137" s="364">
        <f>'[4]6-x'!W664</f>
        <v>0</v>
      </c>
      <c r="H137" s="361">
        <f>'[4]6-x'!X664</f>
        <v>512.54273466367169</v>
      </c>
    </row>
    <row r="138" spans="1:8" x14ac:dyDescent="0.3">
      <c r="A138" s="360" t="s">
        <v>282</v>
      </c>
      <c r="B138" s="361">
        <f>'[4]6-x'!R665</f>
        <v>667.19060837356744</v>
      </c>
      <c r="C138" s="361">
        <f>'[4]6-x'!S665</f>
        <v>387.68435670665099</v>
      </c>
      <c r="D138" s="361">
        <f>'[4]6-x'!T665</f>
        <v>1785.5570096122528</v>
      </c>
      <c r="E138" s="361">
        <f>'[4]6-x'!U665</f>
        <v>597.73459461065067</v>
      </c>
      <c r="F138" s="361">
        <f>'[4]6-x'!V665</f>
        <v>456.78105064417218</v>
      </c>
      <c r="G138" s="361">
        <f>'[4]6-x'!W665</f>
        <v>47.324781846216233</v>
      </c>
      <c r="H138" s="361">
        <f>'[4]6-x'!X665</f>
        <v>472.90595862062287</v>
      </c>
    </row>
    <row r="139" spans="1:8" x14ac:dyDescent="0.3">
      <c r="A139" s="363" t="s">
        <v>283</v>
      </c>
      <c r="B139" s="364">
        <f>'[4]6-x'!R666</f>
        <v>0</v>
      </c>
      <c r="C139" s="364">
        <f>'[4]6-x'!S666</f>
        <v>366.50927913522719</v>
      </c>
      <c r="D139" s="364">
        <f>'[4]6-x'!T666</f>
        <v>1875.1018125473395</v>
      </c>
      <c r="E139" s="364">
        <f>'[4]6-x'!U666</f>
        <v>574.07943126189866</v>
      </c>
      <c r="F139" s="364">
        <f>'[4]6-x'!V666</f>
        <v>409.31861573656158</v>
      </c>
      <c r="G139" s="364">
        <f>'[4]6-x'!W666</f>
        <v>50.09663032052265</v>
      </c>
      <c r="H139" s="361">
        <f>'[4]6-x'!X666</f>
        <v>468.75632317376784</v>
      </c>
    </row>
    <row r="140" spans="1:8" x14ac:dyDescent="0.3">
      <c r="A140" s="363" t="s">
        <v>284</v>
      </c>
      <c r="B140" s="364">
        <f>'[4]6-x'!R667</f>
        <v>0</v>
      </c>
      <c r="C140" s="364">
        <f>'[4]6-x'!S667</f>
        <v>376.44049831179467</v>
      </c>
      <c r="D140" s="364">
        <f>'[4]6-x'!T667</f>
        <v>0</v>
      </c>
      <c r="E140" s="364">
        <f>'[4]6-x'!U667</f>
        <v>489.86008612622447</v>
      </c>
      <c r="F140" s="364">
        <f>'[4]6-x'!V667</f>
        <v>316.18784575806308</v>
      </c>
      <c r="G140" s="364">
        <f>'[4]6-x'!W667</f>
        <v>68.279851696119749</v>
      </c>
      <c r="H140" s="361">
        <f>'[4]6-x'!X667</f>
        <v>386.3561000389945</v>
      </c>
    </row>
    <row r="141" spans="1:8" x14ac:dyDescent="0.3">
      <c r="A141" s="363" t="s">
        <v>285</v>
      </c>
      <c r="B141" s="364">
        <f>'[4]6-x'!R668</f>
        <v>0</v>
      </c>
      <c r="C141" s="364">
        <f>'[4]6-x'!S668</f>
        <v>391.10086947720367</v>
      </c>
      <c r="D141" s="364">
        <f>'[4]6-x'!T668</f>
        <v>1707.2471512200493</v>
      </c>
      <c r="E141" s="364">
        <f>'[4]6-x'!U668</f>
        <v>591.42798550332964</v>
      </c>
      <c r="F141" s="364">
        <f>'[4]6-x'!V668</f>
        <v>378.86713781443677</v>
      </c>
      <c r="G141" s="364">
        <f>'[4]6-x'!W668</f>
        <v>75.874748243477995</v>
      </c>
      <c r="H141" s="361">
        <f>'[4]6-x'!X668</f>
        <v>454.90090258137707</v>
      </c>
    </row>
    <row r="142" spans="1:8" x14ac:dyDescent="0.3">
      <c r="A142" s="363" t="s">
        <v>286</v>
      </c>
      <c r="B142" s="364">
        <f>'[4]6-x'!R669</f>
        <v>667.19060837356744</v>
      </c>
      <c r="C142" s="364">
        <f>'[4]6-x'!S669</f>
        <v>304.0844728825175</v>
      </c>
      <c r="D142" s="364">
        <f>'[4]6-x'!T669</f>
        <v>1407.1960726816303</v>
      </c>
      <c r="E142" s="364">
        <f>'[4]6-x'!U669</f>
        <v>393.33903889208108</v>
      </c>
      <c r="F142" s="364">
        <f>'[4]6-x'!V669</f>
        <v>538.99115922160991</v>
      </c>
      <c r="G142" s="364">
        <f>'[4]6-x'!W669</f>
        <v>55.761878885164471</v>
      </c>
      <c r="H142" s="361">
        <f>'[4]6-x'!X669</f>
        <v>420.05720982797044</v>
      </c>
    </row>
    <row r="143" spans="1:8" x14ac:dyDescent="0.3">
      <c r="A143" s="363" t="s">
        <v>287</v>
      </c>
      <c r="B143" s="364">
        <f>'[4]6-x'!R670</f>
        <v>0</v>
      </c>
      <c r="C143" s="364">
        <f>'[4]6-x'!S670</f>
        <v>464.87564050313335</v>
      </c>
      <c r="D143" s="364">
        <f>'[4]6-x'!T670</f>
        <v>2684.8048679655089</v>
      </c>
      <c r="E143" s="364">
        <f>'[4]6-x'!U670</f>
        <v>675.33190238006853</v>
      </c>
      <c r="F143" s="364">
        <f>'[4]6-x'!V670</f>
        <v>780.06535943843153</v>
      </c>
      <c r="G143" s="364">
        <f>'[4]6-x'!W670</f>
        <v>42.056430392537528</v>
      </c>
      <c r="H143" s="361">
        <f>'[4]6-x'!X670</f>
        <v>736.16722895915188</v>
      </c>
    </row>
    <row r="144" spans="1:8" x14ac:dyDescent="0.3">
      <c r="A144" s="365" t="s">
        <v>114</v>
      </c>
      <c r="B144" s="366">
        <f>'[4]6-x'!R671</f>
        <v>919.8630104003845</v>
      </c>
      <c r="C144" s="366">
        <f>'[4]6-x'!S671</f>
        <v>400.53609580344573</v>
      </c>
      <c r="D144" s="366">
        <f>'[4]6-x'!T671</f>
        <v>1900.5843425525975</v>
      </c>
      <c r="E144" s="366">
        <f>'[4]6-x'!U671</f>
        <v>693.46032768208408</v>
      </c>
      <c r="F144" s="366">
        <f>'[4]6-x'!V671</f>
        <v>539.1662141926779</v>
      </c>
      <c r="G144" s="366">
        <f>'[4]6-x'!W671</f>
        <v>60.458628994930521</v>
      </c>
      <c r="H144" s="366">
        <f>'[4]6-x'!X671</f>
        <v>573.97983857207191</v>
      </c>
    </row>
    <row r="147" spans="2:8" x14ac:dyDescent="0.3">
      <c r="B147" s="349"/>
      <c r="C147" s="349"/>
      <c r="D147" s="349"/>
      <c r="E147" s="349"/>
      <c r="F147" s="349"/>
      <c r="G147" s="349"/>
      <c r="H147" s="349"/>
    </row>
    <row r="148" spans="2:8" x14ac:dyDescent="0.3">
      <c r="B148" s="349"/>
      <c r="C148" s="349"/>
      <c r="D148" s="349"/>
      <c r="E148" s="349"/>
      <c r="F148" s="349"/>
      <c r="G148" s="349"/>
      <c r="H148" s="349"/>
    </row>
    <row r="149" spans="2:8" x14ac:dyDescent="0.3">
      <c r="B149" s="349"/>
      <c r="C149" s="349"/>
      <c r="D149" s="349"/>
      <c r="E149" s="349"/>
      <c r="F149" s="349"/>
      <c r="G149" s="349"/>
      <c r="H149" s="349"/>
    </row>
  </sheetData>
  <mergeCells count="14">
    <mergeCell ref="B43:H43"/>
    <mergeCell ref="A2:H2"/>
    <mergeCell ref="B3:H3"/>
    <mergeCell ref="B5:H5"/>
    <mergeCell ref="B23:H23"/>
    <mergeCell ref="B25:H25"/>
    <mergeCell ref="B115:H115"/>
    <mergeCell ref="B131:H131"/>
    <mergeCell ref="B45:H45"/>
    <mergeCell ref="B63:H63"/>
    <mergeCell ref="B65:H65"/>
    <mergeCell ref="B81:H81"/>
    <mergeCell ref="B83:H83"/>
    <mergeCell ref="B99:H99"/>
  </mergeCells>
  <hyperlinks>
    <hyperlink ref="A1" location="Indice!A1" display="Torna indietro" xr:uid="{389DBBC4-3CDF-4CA0-BF5D-80387E3E3224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B6438-4EE9-4D2C-AA53-0C2C62600038}">
  <dimension ref="A1:I47"/>
  <sheetViews>
    <sheetView workbookViewId="0"/>
  </sheetViews>
  <sheetFormatPr defaultRowHeight="14.4" x14ac:dyDescent="0.3"/>
  <cols>
    <col min="1" max="1" width="23.33203125" customWidth="1"/>
    <col min="2" max="2" width="37.44140625" customWidth="1"/>
    <col min="5" max="5" width="20.44140625" bestFit="1" customWidth="1"/>
    <col min="6" max="6" width="38.33203125" customWidth="1"/>
  </cols>
  <sheetData>
    <row r="1" spans="1:9" ht="15.6" x14ac:dyDescent="0.3">
      <c r="A1" s="8" t="s">
        <v>27</v>
      </c>
      <c r="B1" s="8"/>
    </row>
    <row r="2" spans="1:9" ht="15.6" x14ac:dyDescent="0.3">
      <c r="A2" s="9"/>
      <c r="B2" s="9"/>
    </row>
    <row r="3" spans="1:9" ht="35.700000000000003" customHeight="1" x14ac:dyDescent="0.3">
      <c r="A3" s="461" t="s">
        <v>28</v>
      </c>
      <c r="B3" s="461"/>
      <c r="C3" s="461"/>
      <c r="D3" s="461"/>
      <c r="E3" s="461"/>
      <c r="F3" s="461"/>
    </row>
    <row r="5" spans="1:9" ht="15" thickBot="1" x14ac:dyDescent="0.35">
      <c r="A5" s="10" t="s">
        <v>29</v>
      </c>
      <c r="E5" s="10" t="s">
        <v>30</v>
      </c>
      <c r="H5" s="11"/>
      <c r="I5" s="11"/>
    </row>
    <row r="6" spans="1:9" x14ac:dyDescent="0.3">
      <c r="A6" s="12" t="s">
        <v>31</v>
      </c>
      <c r="B6" s="13" t="s">
        <v>32</v>
      </c>
      <c r="E6" s="12" t="s">
        <v>31</v>
      </c>
      <c r="F6" s="13" t="s">
        <v>32</v>
      </c>
      <c r="H6" s="11"/>
      <c r="I6" s="11"/>
    </row>
    <row r="7" spans="1:9" x14ac:dyDescent="0.3">
      <c r="A7" s="14"/>
      <c r="B7" s="15" t="s">
        <v>33</v>
      </c>
      <c r="E7" s="14"/>
      <c r="F7" s="15" t="s">
        <v>33</v>
      </c>
      <c r="I7" s="11"/>
    </row>
    <row r="8" spans="1:9" ht="15" thickBot="1" x14ac:dyDescent="0.35">
      <c r="A8" s="16"/>
      <c r="B8" s="17" t="s">
        <v>34</v>
      </c>
      <c r="E8" s="16"/>
      <c r="F8" s="17" t="s">
        <v>34</v>
      </c>
      <c r="I8" s="11"/>
    </row>
    <row r="9" spans="1:9" ht="15" thickBot="1" x14ac:dyDescent="0.35">
      <c r="A9" s="12" t="s">
        <v>35</v>
      </c>
      <c r="B9" s="13" t="s">
        <v>35</v>
      </c>
      <c r="E9" s="12" t="s">
        <v>35</v>
      </c>
      <c r="F9" s="13" t="s">
        <v>35</v>
      </c>
      <c r="I9" s="11"/>
    </row>
    <row r="10" spans="1:9" x14ac:dyDescent="0.3">
      <c r="A10" s="12" t="s">
        <v>36</v>
      </c>
      <c r="B10" s="13" t="s">
        <v>37</v>
      </c>
      <c r="E10" s="12" t="s">
        <v>36</v>
      </c>
      <c r="F10" s="13" t="s">
        <v>37</v>
      </c>
      <c r="I10" s="11"/>
    </row>
    <row r="11" spans="1:9" x14ac:dyDescent="0.3">
      <c r="A11" s="14"/>
      <c r="B11" s="15" t="s">
        <v>38</v>
      </c>
      <c r="E11" s="14"/>
      <c r="F11" s="15" t="s">
        <v>39</v>
      </c>
      <c r="I11" s="11"/>
    </row>
    <row r="12" spans="1:9" ht="15" thickBot="1" x14ac:dyDescent="0.35">
      <c r="A12" s="14"/>
      <c r="B12" s="15" t="s">
        <v>39</v>
      </c>
      <c r="E12" s="16"/>
      <c r="F12" s="18" t="s">
        <v>40</v>
      </c>
      <c r="H12" s="11"/>
      <c r="I12" s="11"/>
    </row>
    <row r="13" spans="1:9" ht="15" thickBot="1" x14ac:dyDescent="0.35">
      <c r="A13" s="16"/>
      <c r="B13" s="18" t="s">
        <v>40</v>
      </c>
      <c r="E13" s="12" t="s">
        <v>41</v>
      </c>
      <c r="F13" s="19" t="s">
        <v>42</v>
      </c>
      <c r="H13" s="11"/>
      <c r="I13" s="11"/>
    </row>
    <row r="14" spans="1:9" x14ac:dyDescent="0.3">
      <c r="A14" s="12" t="s">
        <v>41</v>
      </c>
      <c r="B14" s="20" t="s">
        <v>43</v>
      </c>
      <c r="E14" s="14"/>
      <c r="F14" s="19" t="s">
        <v>44</v>
      </c>
      <c r="H14" s="11"/>
      <c r="I14" s="11"/>
    </row>
    <row r="15" spans="1:9" x14ac:dyDescent="0.3">
      <c r="A15" s="14"/>
      <c r="B15" s="15" t="s">
        <v>45</v>
      </c>
      <c r="E15" s="14"/>
      <c r="F15" s="21" t="s">
        <v>43</v>
      </c>
      <c r="H15" s="11"/>
      <c r="I15" s="11"/>
    </row>
    <row r="16" spans="1:9" x14ac:dyDescent="0.3">
      <c r="A16" s="14"/>
      <c r="B16" s="15" t="s">
        <v>46</v>
      </c>
      <c r="E16" s="14"/>
      <c r="F16" s="19" t="s">
        <v>45</v>
      </c>
      <c r="H16" s="11"/>
      <c r="I16" s="11"/>
    </row>
    <row r="17" spans="1:9" x14ac:dyDescent="0.3">
      <c r="A17" s="14"/>
      <c r="B17" s="22" t="s">
        <v>47</v>
      </c>
      <c r="E17" s="14"/>
      <c r="F17" s="19" t="s">
        <v>46</v>
      </c>
      <c r="H17" s="11"/>
      <c r="I17" s="11"/>
    </row>
    <row r="18" spans="1:9" x14ac:dyDescent="0.3">
      <c r="A18" s="14"/>
      <c r="B18" s="15" t="s">
        <v>48</v>
      </c>
      <c r="E18" s="14"/>
      <c r="F18" s="19" t="s">
        <v>38</v>
      </c>
      <c r="H18" s="11"/>
      <c r="I18" s="11"/>
    </row>
    <row r="19" spans="1:9" x14ac:dyDescent="0.3">
      <c r="A19" s="14"/>
      <c r="B19" s="15" t="s">
        <v>49</v>
      </c>
      <c r="E19" s="14"/>
      <c r="F19" s="23" t="s">
        <v>47</v>
      </c>
      <c r="H19" s="11"/>
      <c r="I19" s="11"/>
    </row>
    <row r="20" spans="1:9" x14ac:dyDescent="0.3">
      <c r="A20" s="14"/>
      <c r="B20" s="15" t="s">
        <v>50</v>
      </c>
      <c r="E20" s="14"/>
      <c r="F20" s="19" t="s">
        <v>48</v>
      </c>
      <c r="H20" s="11"/>
      <c r="I20" s="11"/>
    </row>
    <row r="21" spans="1:9" x14ac:dyDescent="0.3">
      <c r="A21" s="14"/>
      <c r="B21" s="15" t="s">
        <v>51</v>
      </c>
      <c r="E21" s="14"/>
      <c r="F21" s="19" t="s">
        <v>52</v>
      </c>
      <c r="H21" s="11"/>
      <c r="I21" s="11"/>
    </row>
    <row r="22" spans="1:9" x14ac:dyDescent="0.3">
      <c r="A22" s="14"/>
      <c r="B22" s="15" t="s">
        <v>53</v>
      </c>
      <c r="E22" s="24"/>
      <c r="F22" s="25" t="s">
        <v>54</v>
      </c>
      <c r="H22" s="11"/>
      <c r="I22" s="11"/>
    </row>
    <row r="23" spans="1:9" x14ac:dyDescent="0.3">
      <c r="A23" s="14"/>
      <c r="B23" s="22" t="s">
        <v>55</v>
      </c>
      <c r="E23" s="26"/>
      <c r="F23" s="15" t="s">
        <v>49</v>
      </c>
      <c r="H23" s="11"/>
      <c r="I23" s="11"/>
    </row>
    <row r="24" spans="1:9" ht="15" thickBot="1" x14ac:dyDescent="0.35">
      <c r="A24" s="24"/>
      <c r="B24" s="22" t="s">
        <v>56</v>
      </c>
      <c r="E24" s="26"/>
      <c r="F24" s="25" t="s">
        <v>57</v>
      </c>
      <c r="H24" s="11"/>
      <c r="I24" s="11"/>
    </row>
    <row r="25" spans="1:9" x14ac:dyDescent="0.3">
      <c r="A25" s="12" t="s">
        <v>58</v>
      </c>
      <c r="B25" s="13" t="s">
        <v>59</v>
      </c>
      <c r="E25" s="26"/>
      <c r="F25" s="25" t="s">
        <v>50</v>
      </c>
      <c r="H25" s="11"/>
      <c r="I25" s="11"/>
    </row>
    <row r="26" spans="1:9" x14ac:dyDescent="0.3">
      <c r="A26" s="14"/>
      <c r="B26" s="15" t="s">
        <v>44</v>
      </c>
      <c r="E26" s="26"/>
      <c r="F26" s="15" t="s">
        <v>51</v>
      </c>
      <c r="H26" s="11"/>
      <c r="I26" s="11"/>
    </row>
    <row r="27" spans="1:9" x14ac:dyDescent="0.3">
      <c r="A27" s="14"/>
      <c r="B27" s="15" t="s">
        <v>60</v>
      </c>
      <c r="E27" s="26"/>
      <c r="F27" s="15" t="s">
        <v>53</v>
      </c>
      <c r="H27" s="11"/>
      <c r="I27" s="11"/>
    </row>
    <row r="28" spans="1:9" x14ac:dyDescent="0.3">
      <c r="A28" s="14"/>
      <c r="B28" s="15" t="s">
        <v>61</v>
      </c>
      <c r="E28" s="26"/>
      <c r="F28" s="22" t="s">
        <v>55</v>
      </c>
      <c r="H28" s="11"/>
    </row>
    <row r="29" spans="1:9" ht="15" thickBot="1" x14ac:dyDescent="0.35">
      <c r="A29" s="14"/>
      <c r="B29" s="15" t="s">
        <v>62</v>
      </c>
      <c r="E29" s="26"/>
      <c r="F29" s="22" t="s">
        <v>56</v>
      </c>
      <c r="H29" s="11"/>
    </row>
    <row r="30" spans="1:9" x14ac:dyDescent="0.3">
      <c r="A30" s="14"/>
      <c r="B30" s="22" t="s">
        <v>63</v>
      </c>
      <c r="E30" s="27" t="s">
        <v>64</v>
      </c>
      <c r="F30" s="13" t="s">
        <v>59</v>
      </c>
      <c r="H30" s="11"/>
    </row>
    <row r="31" spans="1:9" x14ac:dyDescent="0.3">
      <c r="A31" s="14"/>
      <c r="B31" s="15" t="s">
        <v>52</v>
      </c>
      <c r="E31" s="28"/>
      <c r="F31" s="15" t="s">
        <v>60</v>
      </c>
      <c r="H31" s="11"/>
      <c r="I31" s="11"/>
    </row>
    <row r="32" spans="1:9" x14ac:dyDescent="0.3">
      <c r="A32" s="14"/>
      <c r="B32" s="15" t="s">
        <v>54</v>
      </c>
      <c r="E32" s="28"/>
      <c r="F32" s="15" t="s">
        <v>65</v>
      </c>
    </row>
    <row r="33" spans="1:6" x14ac:dyDescent="0.3">
      <c r="A33" s="14"/>
      <c r="B33" s="15" t="s">
        <v>66</v>
      </c>
      <c r="E33" s="28"/>
      <c r="F33" s="15" t="s">
        <v>67</v>
      </c>
    </row>
    <row r="34" spans="1:6" x14ac:dyDescent="0.3">
      <c r="A34" s="14"/>
      <c r="B34" s="15" t="s">
        <v>68</v>
      </c>
      <c r="E34" s="28"/>
      <c r="F34" s="15" t="s">
        <v>69</v>
      </c>
    </row>
    <row r="35" spans="1:6" x14ac:dyDescent="0.3">
      <c r="A35" s="14"/>
      <c r="B35" s="15" t="s">
        <v>70</v>
      </c>
      <c r="E35" s="28"/>
      <c r="F35" s="15" t="s">
        <v>71</v>
      </c>
    </row>
    <row r="36" spans="1:6" x14ac:dyDescent="0.3">
      <c r="A36" s="14"/>
      <c r="B36" s="15" t="s">
        <v>72</v>
      </c>
      <c r="E36" s="28"/>
      <c r="F36" s="15" t="s">
        <v>73</v>
      </c>
    </row>
    <row r="37" spans="1:6" ht="15" thickBot="1" x14ac:dyDescent="0.35">
      <c r="A37" s="16"/>
      <c r="B37" s="17" t="s">
        <v>74</v>
      </c>
      <c r="E37" s="28"/>
      <c r="F37" s="15" t="s">
        <v>75</v>
      </c>
    </row>
    <row r="38" spans="1:6" x14ac:dyDescent="0.3">
      <c r="A38" s="12" t="s">
        <v>76</v>
      </c>
      <c r="B38" s="13" t="s">
        <v>42</v>
      </c>
      <c r="E38" s="28"/>
      <c r="F38" s="15" t="s">
        <v>61</v>
      </c>
    </row>
    <row r="39" spans="1:6" x14ac:dyDescent="0.3">
      <c r="A39" s="14"/>
      <c r="B39" s="15" t="s">
        <v>65</v>
      </c>
      <c r="E39" s="28"/>
      <c r="F39" s="15" t="s">
        <v>62</v>
      </c>
    </row>
    <row r="40" spans="1:6" x14ac:dyDescent="0.3">
      <c r="A40" s="14"/>
      <c r="B40" s="15" t="s">
        <v>67</v>
      </c>
      <c r="E40" s="29"/>
      <c r="F40" s="22" t="s">
        <v>63</v>
      </c>
    </row>
    <row r="41" spans="1:6" x14ac:dyDescent="0.3">
      <c r="A41" s="14"/>
      <c r="B41" s="15" t="s">
        <v>69</v>
      </c>
      <c r="E41" s="28"/>
      <c r="F41" s="15" t="s">
        <v>77</v>
      </c>
    </row>
    <row r="42" spans="1:6" x14ac:dyDescent="0.3">
      <c r="A42" s="14"/>
      <c r="B42" s="15" t="s">
        <v>71</v>
      </c>
      <c r="E42" s="28"/>
      <c r="F42" s="15" t="s">
        <v>66</v>
      </c>
    </row>
    <row r="43" spans="1:6" x14ac:dyDescent="0.3">
      <c r="A43" s="14"/>
      <c r="B43" s="15" t="s">
        <v>73</v>
      </c>
      <c r="E43" s="28"/>
      <c r="F43" s="15" t="s">
        <v>68</v>
      </c>
    </row>
    <row r="44" spans="1:6" x14ac:dyDescent="0.3">
      <c r="A44" s="14"/>
      <c r="B44" s="15" t="s">
        <v>75</v>
      </c>
      <c r="E44" s="28"/>
      <c r="F44" s="15" t="s">
        <v>70</v>
      </c>
    </row>
    <row r="45" spans="1:6" x14ac:dyDescent="0.3">
      <c r="A45" s="14"/>
      <c r="B45" s="15" t="s">
        <v>77</v>
      </c>
      <c r="E45" s="28"/>
      <c r="F45" s="15" t="s">
        <v>72</v>
      </c>
    </row>
    <row r="46" spans="1:6" x14ac:dyDescent="0.3">
      <c r="A46" s="24"/>
      <c r="B46" s="30" t="s">
        <v>57</v>
      </c>
      <c r="C46" s="11"/>
      <c r="D46" s="11"/>
      <c r="E46" s="28"/>
      <c r="F46" s="31" t="s">
        <v>74</v>
      </c>
    </row>
    <row r="47" spans="1:6" ht="15" thickBot="1" x14ac:dyDescent="0.35">
      <c r="A47" s="32"/>
      <c r="B47" s="33" t="s">
        <v>78</v>
      </c>
      <c r="E47" s="32"/>
      <c r="F47" s="33" t="s">
        <v>78</v>
      </c>
    </row>
  </sheetData>
  <mergeCells count="1">
    <mergeCell ref="A3:F3"/>
  </mergeCells>
  <hyperlinks>
    <hyperlink ref="A1" location="Indice!A1" display="Torna indietro" xr:uid="{447D9A87-77D2-4C94-B644-D009DDBB3F09}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85AE4-9504-4061-BC99-4D2555740690}">
  <dimension ref="A1:Q101"/>
  <sheetViews>
    <sheetView zoomScaleNormal="100" workbookViewId="0"/>
  </sheetViews>
  <sheetFormatPr defaultRowHeight="14.4" x14ac:dyDescent="0.3"/>
  <cols>
    <col min="1" max="1" width="41.33203125" customWidth="1"/>
    <col min="2" max="8" width="10.6640625" customWidth="1"/>
    <col min="10" max="10" width="9.6640625" bestFit="1" customWidth="1"/>
    <col min="11" max="13" width="9.33203125" bestFit="1" customWidth="1"/>
  </cols>
  <sheetData>
    <row r="1" spans="1:10" ht="15.6" x14ac:dyDescent="0.3">
      <c r="A1" s="145" t="s">
        <v>27</v>
      </c>
    </row>
    <row r="2" spans="1:10" ht="36.6" customHeight="1" x14ac:dyDescent="0.3">
      <c r="A2" s="491" t="s">
        <v>289</v>
      </c>
      <c r="B2" s="491"/>
      <c r="C2" s="491"/>
      <c r="D2" s="491"/>
      <c r="E2" s="491"/>
      <c r="F2" s="491"/>
      <c r="G2" s="491"/>
      <c r="H2" s="491"/>
    </row>
    <row r="3" spans="1:10" x14ac:dyDescent="0.3">
      <c r="B3" s="499" t="s">
        <v>186</v>
      </c>
      <c r="C3" s="499"/>
      <c r="D3" s="499"/>
      <c r="E3" s="499"/>
      <c r="F3" s="499"/>
      <c r="G3" s="499"/>
      <c r="H3" s="499"/>
    </row>
    <row r="4" spans="1:10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</row>
    <row r="5" spans="1:10" x14ac:dyDescent="0.3">
      <c r="A5" s="359">
        <v>2020</v>
      </c>
      <c r="B5" s="500" t="s">
        <v>290</v>
      </c>
      <c r="C5" s="501"/>
      <c r="D5" s="501"/>
      <c r="E5" s="501"/>
      <c r="F5" s="501"/>
      <c r="G5" s="501"/>
      <c r="H5" s="502"/>
    </row>
    <row r="6" spans="1:10" x14ac:dyDescent="0.3">
      <c r="A6" s="360" t="s">
        <v>282</v>
      </c>
      <c r="B6" s="361">
        <f>'[4]6-x'!J79</f>
        <v>384.74012847338747</v>
      </c>
      <c r="C6" s="361">
        <f>'[4]6-x'!K79</f>
        <v>315.39645085192603</v>
      </c>
      <c r="D6" s="361">
        <f>'[4]6-x'!L79</f>
        <v>1141.8895145730871</v>
      </c>
      <c r="E6" s="361">
        <f>'[4]6-x'!M79</f>
        <v>288.30959568789888</v>
      </c>
      <c r="F6" s="361">
        <f>'[4]6-x'!N79</f>
        <v>210.88559085251131</v>
      </c>
      <c r="G6" s="361">
        <f>'[4]6-x'!O79</f>
        <v>5.4707292254568705</v>
      </c>
      <c r="H6" s="361">
        <f>'[4]6-x'!P79</f>
        <v>293.76221628719475</v>
      </c>
    </row>
    <row r="7" spans="1:10" x14ac:dyDescent="0.3">
      <c r="A7" s="363" t="s">
        <v>283</v>
      </c>
      <c r="B7" s="373" t="str">
        <f>'[4]6-x'!J80</f>
        <v/>
      </c>
      <c r="C7" s="373">
        <f>'[4]6-x'!K80</f>
        <v>295.23293561317138</v>
      </c>
      <c r="D7" s="373">
        <f>'[4]6-x'!L80</f>
        <v>919.74483605487717</v>
      </c>
      <c r="E7" s="373">
        <f>'[4]6-x'!M80</f>
        <v>312.01732196485858</v>
      </c>
      <c r="F7" s="373">
        <f>'[4]6-x'!N80</f>
        <v>193.92968231706519</v>
      </c>
      <c r="G7" s="373">
        <f>'[4]6-x'!O80</f>
        <v>5.4683853567650891</v>
      </c>
      <c r="H7" s="361">
        <f>'[4]6-x'!P80</f>
        <v>226.20659064216099</v>
      </c>
      <c r="J7" s="362"/>
    </row>
    <row r="8" spans="1:10" x14ac:dyDescent="0.3">
      <c r="A8" s="363" t="s">
        <v>284</v>
      </c>
      <c r="B8" s="373" t="str">
        <f>'[4]6-x'!J81</f>
        <v/>
      </c>
      <c r="C8" s="373">
        <f>'[4]6-x'!K81</f>
        <v>279.16197913239705</v>
      </c>
      <c r="D8" s="373" t="str">
        <f>'[4]6-x'!L81</f>
        <v/>
      </c>
      <c r="E8" s="373">
        <f>'[4]6-x'!M81</f>
        <v>276.47309223001082</v>
      </c>
      <c r="F8" s="373">
        <f>'[4]6-x'!N81</f>
        <v>175.78921781146474</v>
      </c>
      <c r="G8" s="373">
        <f>'[4]6-x'!O81</f>
        <v>5.3922563697383143</v>
      </c>
      <c r="H8" s="361">
        <f>'[4]6-x'!P81</f>
        <v>264.37439245796264</v>
      </c>
      <c r="J8" s="362"/>
    </row>
    <row r="9" spans="1:10" x14ac:dyDescent="0.3">
      <c r="A9" s="363" t="s">
        <v>285</v>
      </c>
      <c r="B9" s="373" t="str">
        <f>'[4]6-x'!J82</f>
        <v/>
      </c>
      <c r="C9" s="373">
        <f>'[4]6-x'!K82</f>
        <v>325.25535933672609</v>
      </c>
      <c r="D9" s="373">
        <f>'[4]6-x'!L82</f>
        <v>1109.7388702694323</v>
      </c>
      <c r="E9" s="373">
        <f>'[4]6-x'!M82</f>
        <v>306.77096097401977</v>
      </c>
      <c r="F9" s="373">
        <f>'[4]6-x'!N82</f>
        <v>184.9406434631322</v>
      </c>
      <c r="G9" s="373">
        <f>'[4]6-x'!O82</f>
        <v>5.9360920997465287</v>
      </c>
      <c r="H9" s="361">
        <f>'[4]6-x'!P82</f>
        <v>316.16423901759265</v>
      </c>
      <c r="J9" s="362"/>
    </row>
    <row r="10" spans="1:10" x14ac:dyDescent="0.3">
      <c r="A10" s="363" t="s">
        <v>286</v>
      </c>
      <c r="B10" s="373">
        <f>'[4]6-x'!J83</f>
        <v>0</v>
      </c>
      <c r="C10" s="373">
        <f>'[4]6-x'!K83</f>
        <v>246.21209934011034</v>
      </c>
      <c r="D10" s="373" t="str">
        <f>'[4]6-x'!L83</f>
        <v/>
      </c>
      <c r="E10" s="373">
        <f>'[4]6-x'!M83</f>
        <v>263.04014408914765</v>
      </c>
      <c r="F10" s="373">
        <f>'[4]6-x'!N83</f>
        <v>164.08352592398305</v>
      </c>
      <c r="G10" s="373">
        <f>'[4]6-x'!O83</f>
        <v>0.16281487942523964</v>
      </c>
      <c r="H10" s="361">
        <f>'[4]6-x'!P83</f>
        <v>221.9745911927167</v>
      </c>
      <c r="J10" s="362"/>
    </row>
    <row r="11" spans="1:10" x14ac:dyDescent="0.3">
      <c r="A11" s="363" t="s">
        <v>287</v>
      </c>
      <c r="B11" s="373">
        <f>'[4]6-x'!J84</f>
        <v>384.75159119700862</v>
      </c>
      <c r="C11" s="373">
        <f>'[4]6-x'!K84</f>
        <v>375.92773425107896</v>
      </c>
      <c r="D11" s="373">
        <f>'[4]6-x'!L84</f>
        <v>1245.9546795950014</v>
      </c>
      <c r="E11" s="373">
        <f>'[4]6-x'!M84</f>
        <v>254.06388293827249</v>
      </c>
      <c r="F11" s="373">
        <f>'[4]6-x'!N84</f>
        <v>250.20119128014215</v>
      </c>
      <c r="G11" s="373">
        <f>'[4]6-x'!O84</f>
        <v>6.7234293745840628</v>
      </c>
      <c r="H11" s="361">
        <f>'[4]6-x'!P84</f>
        <v>343.76548934008287</v>
      </c>
      <c r="J11" s="362"/>
    </row>
    <row r="12" spans="1:10" x14ac:dyDescent="0.3">
      <c r="A12" s="363" t="s">
        <v>291</v>
      </c>
      <c r="B12" s="373" t="str">
        <f>'[4]6-x'!J85</f>
        <v/>
      </c>
      <c r="C12" s="373">
        <f>'[4]6-x'!K85</f>
        <v>0</v>
      </c>
      <c r="D12" s="373" t="str">
        <f>'[4]6-x'!L85</f>
        <v/>
      </c>
      <c r="E12" s="373" t="str">
        <f>'[4]6-x'!M85</f>
        <v/>
      </c>
      <c r="F12" s="373" t="str">
        <f>'[4]6-x'!N85</f>
        <v/>
      </c>
      <c r="G12" s="373">
        <f>'[4]6-x'!O85</f>
        <v>0</v>
      </c>
      <c r="H12" s="374">
        <f>'[4]6-x'!P85</f>
        <v>0</v>
      </c>
      <c r="J12" s="362"/>
    </row>
    <row r="13" spans="1:10" x14ac:dyDescent="0.3">
      <c r="A13" s="375"/>
      <c r="B13" s="500" t="s">
        <v>292</v>
      </c>
      <c r="C13" s="501"/>
      <c r="D13" s="501"/>
      <c r="E13" s="501"/>
      <c r="F13" s="501"/>
      <c r="G13" s="501"/>
      <c r="H13" s="502"/>
    </row>
    <row r="14" spans="1:10" x14ac:dyDescent="0.3">
      <c r="A14" s="360" t="s">
        <v>282</v>
      </c>
      <c r="B14" s="361">
        <f>'[4]6-x'!J74</f>
        <v>376.5544000043846</v>
      </c>
      <c r="C14" s="361">
        <f>'[4]6-x'!K74</f>
        <v>233.49641910604686</v>
      </c>
      <c r="D14" s="361">
        <f>'[4]6-x'!L74</f>
        <v>697.24739339393932</v>
      </c>
      <c r="E14" s="361">
        <f>'[4]6-x'!M74</f>
        <v>240.28235797192636</v>
      </c>
      <c r="F14" s="361">
        <f>'[4]6-x'!N74</f>
        <v>147.51898924747522</v>
      </c>
      <c r="G14" s="361">
        <f>'[4]6-x'!O74</f>
        <v>0.30281047652346799</v>
      </c>
      <c r="H14" s="361">
        <f>'[4]6-x'!P74</f>
        <v>210.96623674920065</v>
      </c>
    </row>
    <row r="15" spans="1:10" ht="15.6" x14ac:dyDescent="0.3">
      <c r="A15" s="367"/>
      <c r="B15" s="362"/>
      <c r="C15" s="362"/>
      <c r="D15" s="362"/>
      <c r="E15" s="362"/>
      <c r="F15" s="362"/>
      <c r="G15" s="362"/>
      <c r="H15" s="362"/>
    </row>
    <row r="16" spans="1:10" ht="15.6" x14ac:dyDescent="0.3">
      <c r="A16" s="367"/>
      <c r="B16" s="367"/>
      <c r="C16" s="367"/>
      <c r="D16" s="367"/>
      <c r="E16" s="367"/>
      <c r="F16" s="367"/>
      <c r="G16" s="367"/>
      <c r="H16" s="367"/>
    </row>
    <row r="17" spans="1:10" x14ac:dyDescent="0.3">
      <c r="B17" s="499" t="s">
        <v>186</v>
      </c>
      <c r="C17" s="499"/>
      <c r="D17" s="499"/>
      <c r="E17" s="499"/>
      <c r="F17" s="499"/>
      <c r="G17" s="499"/>
      <c r="H17" s="499"/>
    </row>
    <row r="18" spans="1:10" ht="28.8" x14ac:dyDescent="0.3">
      <c r="B18" s="358" t="s">
        <v>31</v>
      </c>
      <c r="C18" s="358" t="s">
        <v>242</v>
      </c>
      <c r="D18" s="358" t="s">
        <v>36</v>
      </c>
      <c r="E18" s="358" t="s">
        <v>82</v>
      </c>
      <c r="F18" s="358" t="s">
        <v>272</v>
      </c>
      <c r="G18" s="358" t="s">
        <v>273</v>
      </c>
      <c r="H18" s="358" t="s">
        <v>114</v>
      </c>
    </row>
    <row r="19" spans="1:10" x14ac:dyDescent="0.3">
      <c r="A19" s="359">
        <v>2019</v>
      </c>
      <c r="B19" s="500" t="s">
        <v>290</v>
      </c>
      <c r="C19" s="501"/>
      <c r="D19" s="501"/>
      <c r="E19" s="501"/>
      <c r="F19" s="501"/>
      <c r="G19" s="501"/>
      <c r="H19" s="502"/>
    </row>
    <row r="20" spans="1:10" x14ac:dyDescent="0.3">
      <c r="A20" s="360" t="s">
        <v>282</v>
      </c>
      <c r="B20" s="361">
        <f>'[4]6-x'!J171</f>
        <v>393.15977340913895</v>
      </c>
      <c r="C20" s="361">
        <f>'[4]6-x'!K171</f>
        <v>316.33605271872926</v>
      </c>
      <c r="D20" s="361">
        <f>'[4]6-x'!L171</f>
        <v>1152.3677137425386</v>
      </c>
      <c r="E20" s="361">
        <f>'[4]6-x'!M171</f>
        <v>292.40692919758862</v>
      </c>
      <c r="F20" s="361">
        <f>'[4]6-x'!N171</f>
        <v>208.7417853845142</v>
      </c>
      <c r="G20" s="361">
        <f>'[4]6-x'!O171</f>
        <v>5.2964995833512791</v>
      </c>
      <c r="H20" s="361">
        <f>'[4]6-x'!P171</f>
        <v>302.26020875567048</v>
      </c>
    </row>
    <row r="21" spans="1:10" x14ac:dyDescent="0.3">
      <c r="A21" s="363" t="s">
        <v>283</v>
      </c>
      <c r="B21" s="373" t="str">
        <f>'[4]6-x'!J172</f>
        <v/>
      </c>
      <c r="C21" s="373">
        <f>'[4]6-x'!K172</f>
        <v>287.61701343136485</v>
      </c>
      <c r="D21" s="373">
        <f>'[4]6-x'!L172</f>
        <v>933.4807244664272</v>
      </c>
      <c r="E21" s="373">
        <f>'[4]6-x'!M172</f>
        <v>357.28059426495827</v>
      </c>
      <c r="F21" s="373">
        <f>'[4]6-x'!N172</f>
        <v>188.87455793128879</v>
      </c>
      <c r="G21" s="373">
        <f>'[4]6-x'!O172</f>
        <v>5.2997551449919289</v>
      </c>
      <c r="H21" s="361">
        <f>'[4]6-x'!P172</f>
        <v>223.5077037068844</v>
      </c>
      <c r="J21" s="349"/>
    </row>
    <row r="22" spans="1:10" x14ac:dyDescent="0.3">
      <c r="A22" s="363" t="s">
        <v>284</v>
      </c>
      <c r="B22" s="373" t="str">
        <f>'[4]6-x'!J173</f>
        <v/>
      </c>
      <c r="C22" s="373">
        <f>'[4]6-x'!K173</f>
        <v>278.71771257486262</v>
      </c>
      <c r="D22" s="373" t="str">
        <f>'[4]6-x'!L173</f>
        <v/>
      </c>
      <c r="E22" s="373">
        <f>'[4]6-x'!M173</f>
        <v>287.03721285201419</v>
      </c>
      <c r="F22" s="373">
        <f>'[4]6-x'!N173</f>
        <v>161.24244109726982</v>
      </c>
      <c r="G22" s="373">
        <f>'[4]6-x'!O173</f>
        <v>3.9339028325383105</v>
      </c>
      <c r="H22" s="361">
        <f>'[4]6-x'!P173</f>
        <v>266.8455501133102</v>
      </c>
      <c r="J22" s="349"/>
    </row>
    <row r="23" spans="1:10" x14ac:dyDescent="0.3">
      <c r="A23" s="363" t="s">
        <v>285</v>
      </c>
      <c r="B23" s="373" t="str">
        <f>'[4]6-x'!J174</f>
        <v/>
      </c>
      <c r="C23" s="373">
        <f>'[4]6-x'!K174</f>
        <v>328.10714088243873</v>
      </c>
      <c r="D23" s="373">
        <f>'[4]6-x'!L174</f>
        <v>1116.8390311061103</v>
      </c>
      <c r="E23" s="373">
        <f>'[4]6-x'!M174</f>
        <v>305.51644982607706</v>
      </c>
      <c r="F23" s="373">
        <f>'[4]6-x'!N174</f>
        <v>196.714764587383</v>
      </c>
      <c r="G23" s="373">
        <f>'[4]6-x'!O174</f>
        <v>5.4717037713862364</v>
      </c>
      <c r="H23" s="361">
        <f>'[4]6-x'!P174</f>
        <v>327.56230877280109</v>
      </c>
      <c r="J23" s="349"/>
    </row>
    <row r="24" spans="1:10" x14ac:dyDescent="0.3">
      <c r="A24" s="363" t="s">
        <v>286</v>
      </c>
      <c r="B24" s="373">
        <f>'[4]6-x'!J175</f>
        <v>394.76780301028072</v>
      </c>
      <c r="C24" s="373">
        <f>'[4]6-x'!K175</f>
        <v>245.62931886097738</v>
      </c>
      <c r="D24" s="373" t="str">
        <f>'[4]6-x'!L175</f>
        <v/>
      </c>
      <c r="E24" s="373">
        <f>'[4]6-x'!M175</f>
        <v>251.20407208228247</v>
      </c>
      <c r="F24" s="373">
        <f>'[4]6-x'!N175</f>
        <v>154.1366748172027</v>
      </c>
      <c r="G24" s="373" t="str">
        <f>'[4]6-x'!O175</f>
        <v/>
      </c>
      <c r="H24" s="361">
        <f>'[4]6-x'!P175</f>
        <v>223.34347153939595</v>
      </c>
      <c r="J24" s="349"/>
    </row>
    <row r="25" spans="1:10" x14ac:dyDescent="0.3">
      <c r="A25" s="363" t="s">
        <v>287</v>
      </c>
      <c r="B25" s="373">
        <f>'[4]6-x'!J176</f>
        <v>392.86802753390555</v>
      </c>
      <c r="C25" s="373">
        <f>'[4]6-x'!K176</f>
        <v>387.05817261966138</v>
      </c>
      <c r="D25" s="373">
        <f>'[4]6-x'!L176</f>
        <v>1286.6486490688317</v>
      </c>
      <c r="E25" s="373">
        <f>'[4]6-x'!M176</f>
        <v>281.73776546059725</v>
      </c>
      <c r="F25" s="373">
        <f>'[4]6-x'!N176</f>
        <v>237.72641063392297</v>
      </c>
      <c r="G25" s="373">
        <f>'[4]6-x'!O176</f>
        <v>3.663532785817567</v>
      </c>
      <c r="H25" s="361">
        <f>'[4]6-x'!P176</f>
        <v>358.77813881241491</v>
      </c>
      <c r="J25" s="349"/>
    </row>
    <row r="26" spans="1:10" x14ac:dyDescent="0.3">
      <c r="A26" s="363" t="s">
        <v>291</v>
      </c>
      <c r="B26" s="373" t="str">
        <f>'[4]6-x'!J177</f>
        <v/>
      </c>
      <c r="C26" s="373">
        <f>'[4]6-x'!K177</f>
        <v>0</v>
      </c>
      <c r="D26" s="373" t="str">
        <f>'[4]6-x'!L177</f>
        <v/>
      </c>
      <c r="E26" s="373" t="str">
        <f>'[4]6-x'!M177</f>
        <v/>
      </c>
      <c r="F26" s="373" t="str">
        <f>'[4]6-x'!N177</f>
        <v/>
      </c>
      <c r="G26" s="373">
        <f>'[4]6-x'!O177</f>
        <v>0</v>
      </c>
      <c r="H26" s="374">
        <f>'[4]6-x'!P177</f>
        <v>0</v>
      </c>
      <c r="J26" s="349"/>
    </row>
    <row r="27" spans="1:10" x14ac:dyDescent="0.3">
      <c r="A27" s="375"/>
      <c r="B27" s="500" t="s">
        <v>292</v>
      </c>
      <c r="C27" s="501"/>
      <c r="D27" s="501"/>
      <c r="E27" s="501"/>
      <c r="F27" s="501"/>
      <c r="G27" s="501"/>
      <c r="H27" s="502"/>
      <c r="J27" s="349"/>
    </row>
    <row r="28" spans="1:10" x14ac:dyDescent="0.3">
      <c r="A28" s="360" t="s">
        <v>282</v>
      </c>
      <c r="B28" s="361">
        <f>'[4]6-x'!J166</f>
        <v>385.27065034388858</v>
      </c>
      <c r="C28" s="361">
        <f>'[4]6-x'!K166</f>
        <v>232.88487332730634</v>
      </c>
      <c r="D28" s="361">
        <f>'[4]6-x'!L166</f>
        <v>692.90179057376065</v>
      </c>
      <c r="E28" s="361">
        <f>'[4]6-x'!M166</f>
        <v>236.31576499309134</v>
      </c>
      <c r="F28" s="361">
        <f>'[4]6-x'!N166</f>
        <v>131.02602938838029</v>
      </c>
      <c r="G28" s="361">
        <f>'[4]6-x'!O166</f>
        <v>0.85677216717777283</v>
      </c>
      <c r="H28" s="361">
        <f>'[4]6-x'!P166</f>
        <v>212.2312754795561</v>
      </c>
      <c r="J28" s="349"/>
    </row>
    <row r="29" spans="1:10" ht="15.6" x14ac:dyDescent="0.3">
      <c r="A29" s="367"/>
      <c r="B29" s="367"/>
      <c r="C29" s="367"/>
      <c r="D29" s="367"/>
      <c r="E29" s="367"/>
      <c r="F29" s="367"/>
      <c r="G29" s="367"/>
      <c r="H29" s="367"/>
    </row>
    <row r="30" spans="1:10" ht="15.6" x14ac:dyDescent="0.3">
      <c r="A30" s="367"/>
      <c r="B30" s="349"/>
      <c r="C30" s="349"/>
      <c r="D30" s="349"/>
      <c r="E30" s="349"/>
      <c r="F30" s="349"/>
      <c r="G30" s="349"/>
      <c r="H30" s="349"/>
    </row>
    <row r="31" spans="1:10" x14ac:dyDescent="0.3">
      <c r="B31" s="499" t="s">
        <v>186</v>
      </c>
      <c r="C31" s="499"/>
      <c r="D31" s="499"/>
      <c r="E31" s="499"/>
      <c r="F31" s="499"/>
      <c r="G31" s="499"/>
      <c r="H31" s="499"/>
    </row>
    <row r="32" spans="1:10" ht="28.8" x14ac:dyDescent="0.3">
      <c r="B32" s="358" t="s">
        <v>31</v>
      </c>
      <c r="C32" s="358" t="s">
        <v>242</v>
      </c>
      <c r="D32" s="358" t="s">
        <v>36</v>
      </c>
      <c r="E32" s="358" t="s">
        <v>82</v>
      </c>
      <c r="F32" s="358" t="s">
        <v>272</v>
      </c>
      <c r="G32" s="358" t="s">
        <v>273</v>
      </c>
      <c r="H32" s="358" t="s">
        <v>114</v>
      </c>
    </row>
    <row r="33" spans="1:17" x14ac:dyDescent="0.3">
      <c r="A33" s="359">
        <v>2018</v>
      </c>
      <c r="B33" s="500" t="s">
        <v>290</v>
      </c>
      <c r="C33" s="501"/>
      <c r="D33" s="501"/>
      <c r="E33" s="501"/>
      <c r="F33" s="501"/>
      <c r="G33" s="501"/>
      <c r="H33" s="502"/>
    </row>
    <row r="34" spans="1:17" x14ac:dyDescent="0.3">
      <c r="A34" s="360" t="s">
        <v>282</v>
      </c>
      <c r="B34" s="361">
        <f>'[4]6-x'!J263</f>
        <v>389.35391813471864</v>
      </c>
      <c r="C34" s="361">
        <f>'[4]6-x'!K263</f>
        <v>316.0716954165818</v>
      </c>
      <c r="D34" s="361">
        <f>'[4]6-x'!L263</f>
        <v>1411.8089749253115</v>
      </c>
      <c r="E34" s="361">
        <f>'[4]6-x'!M263</f>
        <v>296.37575764609215</v>
      </c>
      <c r="F34" s="361">
        <f>'[4]6-x'!N263</f>
        <v>218.98813272419466</v>
      </c>
      <c r="G34" s="361">
        <f>'[4]6-x'!O263</f>
        <v>5.5548152790092615</v>
      </c>
      <c r="H34" s="361">
        <f>'[4]6-x'!P263</f>
        <v>306.18434858159253</v>
      </c>
      <c r="K34" s="349"/>
      <c r="L34" s="349"/>
      <c r="M34" s="349"/>
      <c r="N34" s="349"/>
      <c r="O34" s="349"/>
      <c r="P34" s="349"/>
      <c r="Q34" s="349"/>
    </row>
    <row r="35" spans="1:17" x14ac:dyDescent="0.3">
      <c r="A35" s="363" t="s">
        <v>283</v>
      </c>
      <c r="B35" s="373" t="str">
        <f>'[4]6-x'!J264</f>
        <v/>
      </c>
      <c r="C35" s="373">
        <f>'[4]6-x'!K264</f>
        <v>285.52639751104147</v>
      </c>
      <c r="D35" s="373">
        <f>'[4]6-x'!L264</f>
        <v>996.36570339838977</v>
      </c>
      <c r="E35" s="373">
        <f>'[4]6-x'!M264</f>
        <v>343.54005977224813</v>
      </c>
      <c r="F35" s="373">
        <f>'[4]6-x'!N264</f>
        <v>196.07715389911743</v>
      </c>
      <c r="G35" s="373">
        <f>'[4]6-x'!O264</f>
        <v>5.5683782848140657</v>
      </c>
      <c r="H35" s="361">
        <f>'[4]6-x'!P264</f>
        <v>221.10337662862827</v>
      </c>
      <c r="K35" s="349"/>
      <c r="L35" s="349"/>
      <c r="M35" s="349"/>
      <c r="N35" s="349"/>
      <c r="O35" s="349"/>
      <c r="P35" s="349"/>
      <c r="Q35" s="349"/>
    </row>
    <row r="36" spans="1:17" x14ac:dyDescent="0.3">
      <c r="A36" s="363" t="s">
        <v>284</v>
      </c>
      <c r="B36" s="373" t="str">
        <f>'[4]6-x'!J265</f>
        <v/>
      </c>
      <c r="C36" s="373">
        <f>'[4]6-x'!K265</f>
        <v>283.69659953293996</v>
      </c>
      <c r="D36" s="373" t="str">
        <f>'[4]6-x'!L265</f>
        <v/>
      </c>
      <c r="E36" s="373">
        <f>'[4]6-x'!M265</f>
        <v>279.64756291312403</v>
      </c>
      <c r="F36" s="373">
        <f>'[4]6-x'!N265</f>
        <v>169.84462109119556</v>
      </c>
      <c r="G36" s="373">
        <f>'[4]6-x'!O265</f>
        <v>3.319232256220964</v>
      </c>
      <c r="H36" s="361">
        <f>'[4]6-x'!P265</f>
        <v>268.97072846510753</v>
      </c>
      <c r="K36" s="349"/>
      <c r="L36" s="349"/>
      <c r="M36" s="349"/>
      <c r="N36" s="349"/>
      <c r="O36" s="349"/>
      <c r="P36" s="349"/>
      <c r="Q36" s="349"/>
    </row>
    <row r="37" spans="1:17" x14ac:dyDescent="0.3">
      <c r="A37" s="363" t="s">
        <v>285</v>
      </c>
      <c r="B37" s="373">
        <f>'[4]6-x'!J266</f>
        <v>388.96024487135611</v>
      </c>
      <c r="C37" s="373">
        <f>'[4]6-x'!K266</f>
        <v>327.08786542380642</v>
      </c>
      <c r="D37" s="373">
        <f>'[4]6-x'!L266</f>
        <v>1313.5331363113135</v>
      </c>
      <c r="E37" s="373">
        <f>'[4]6-x'!M266</f>
        <v>310.59381173410418</v>
      </c>
      <c r="F37" s="373">
        <f>'[4]6-x'!N266</f>
        <v>209.34861650658746</v>
      </c>
      <c r="G37" s="373">
        <f>'[4]6-x'!O266</f>
        <v>5.3342089011579494</v>
      </c>
      <c r="H37" s="361">
        <f>'[4]6-x'!P266</f>
        <v>327.19454562363757</v>
      </c>
      <c r="K37" s="349"/>
      <c r="L37" s="349"/>
      <c r="M37" s="349"/>
      <c r="N37" s="349"/>
      <c r="O37" s="349"/>
      <c r="P37" s="349"/>
      <c r="Q37" s="349"/>
    </row>
    <row r="38" spans="1:17" x14ac:dyDescent="0.3">
      <c r="A38" s="363" t="s">
        <v>286</v>
      </c>
      <c r="B38" s="373">
        <f>'[4]6-x'!J267</f>
        <v>391.23853163509483</v>
      </c>
      <c r="C38" s="373">
        <f>'[4]6-x'!K267</f>
        <v>245.82259513116233</v>
      </c>
      <c r="D38" s="373" t="str">
        <f>'[4]6-x'!L267</f>
        <v/>
      </c>
      <c r="E38" s="373">
        <f>'[4]6-x'!M267</f>
        <v>255.54288912014849</v>
      </c>
      <c r="F38" s="373">
        <f>'[4]6-x'!N267</f>
        <v>168.87031673295198</v>
      </c>
      <c r="G38" s="373" t="str">
        <f>'[4]6-x'!O267</f>
        <v/>
      </c>
      <c r="H38" s="361">
        <f>'[4]6-x'!P267</f>
        <v>223.53834489336921</v>
      </c>
      <c r="K38" s="349"/>
      <c r="L38" s="349"/>
      <c r="M38" s="349"/>
      <c r="N38" s="349"/>
      <c r="O38" s="349"/>
      <c r="P38" s="349"/>
      <c r="Q38" s="349"/>
    </row>
    <row r="39" spans="1:17" x14ac:dyDescent="0.3">
      <c r="A39" s="363" t="s">
        <v>287</v>
      </c>
      <c r="B39" s="373" t="str">
        <f>'[4]6-x'!J268</f>
        <v/>
      </c>
      <c r="C39" s="373">
        <f>'[4]6-x'!K268</f>
        <v>408.86913993685482</v>
      </c>
      <c r="D39" s="373">
        <f>'[4]6-x'!L268</f>
        <v>1697.9589193999032</v>
      </c>
      <c r="E39" s="373">
        <f>'[4]6-x'!M268</f>
        <v>290.97031206152951</v>
      </c>
      <c r="F39" s="373">
        <f>'[4]6-x'!N268</f>
        <v>245.65353803288335</v>
      </c>
      <c r="G39" s="373">
        <f>'[4]6-x'!O268</f>
        <v>2.9700721985636078</v>
      </c>
      <c r="H39" s="361">
        <f>'[4]6-x'!P268</f>
        <v>398.48147602758695</v>
      </c>
      <c r="K39" s="349"/>
      <c r="L39" s="349"/>
      <c r="M39" s="349"/>
      <c r="N39" s="349"/>
      <c r="O39" s="349"/>
      <c r="P39" s="349"/>
      <c r="Q39" s="349"/>
    </row>
    <row r="40" spans="1:17" x14ac:dyDescent="0.3">
      <c r="A40" s="363" t="s">
        <v>291</v>
      </c>
      <c r="B40" s="373" t="str">
        <f>'[4]6-x'!J269</f>
        <v/>
      </c>
      <c r="C40" s="373" t="str">
        <f>'[4]6-x'!K269</f>
        <v/>
      </c>
      <c r="D40" s="373" t="str">
        <f>'[4]6-x'!L269</f>
        <v/>
      </c>
      <c r="E40" s="373" t="str">
        <f>'[4]6-x'!M269</f>
        <v/>
      </c>
      <c r="F40" s="373" t="str">
        <f>'[4]6-x'!N269</f>
        <v/>
      </c>
      <c r="G40" s="373" t="str">
        <f>'[4]6-x'!O269</f>
        <v/>
      </c>
      <c r="H40" s="374"/>
    </row>
    <row r="41" spans="1:17" x14ac:dyDescent="0.3">
      <c r="A41" s="375"/>
      <c r="B41" s="500" t="s">
        <v>292</v>
      </c>
      <c r="C41" s="501"/>
      <c r="D41" s="501"/>
      <c r="E41" s="501"/>
      <c r="F41" s="501"/>
      <c r="G41" s="501"/>
      <c r="H41" s="502"/>
    </row>
    <row r="42" spans="1:17" x14ac:dyDescent="0.3">
      <c r="A42" s="360" t="s">
        <v>282</v>
      </c>
      <c r="B42" s="361">
        <f>'[4]6-x'!J258</f>
        <v>381.58068760723734</v>
      </c>
      <c r="C42" s="361">
        <f>'[4]6-x'!K258</f>
        <v>232.88461660679565</v>
      </c>
      <c r="D42" s="361">
        <f>'[4]6-x'!L258</f>
        <v>594.04164605337826</v>
      </c>
      <c r="E42" s="361">
        <f>'[4]6-x'!M258</f>
        <v>243.61545190666712</v>
      </c>
      <c r="F42" s="361">
        <f>'[4]6-x'!N258</f>
        <v>138.94680135658012</v>
      </c>
      <c r="G42" s="361">
        <f>'[4]6-x'!O258</f>
        <v>0.56699125458213495</v>
      </c>
      <c r="H42" s="361">
        <f>'[4]6-x'!P258</f>
        <v>209.49682271945292</v>
      </c>
    </row>
    <row r="43" spans="1:17" ht="15.6" x14ac:dyDescent="0.3">
      <c r="A43" s="367"/>
      <c r="B43" s="367"/>
      <c r="C43" s="367"/>
      <c r="D43" s="367"/>
      <c r="E43" s="367"/>
      <c r="F43" s="367"/>
      <c r="G43" s="367"/>
      <c r="H43" s="367"/>
    </row>
    <row r="44" spans="1:17" ht="15.6" x14ac:dyDescent="0.3">
      <c r="A44" s="367"/>
      <c r="B44" s="367"/>
      <c r="C44" s="367"/>
      <c r="D44" s="367"/>
      <c r="E44" s="367"/>
      <c r="F44" s="367"/>
      <c r="G44" s="367"/>
      <c r="H44" s="367"/>
    </row>
    <row r="45" spans="1:17" x14ac:dyDescent="0.3">
      <c r="B45" s="499" t="s">
        <v>186</v>
      </c>
      <c r="C45" s="499"/>
      <c r="D45" s="499"/>
      <c r="E45" s="499"/>
      <c r="F45" s="499"/>
      <c r="G45" s="499"/>
      <c r="H45" s="499"/>
    </row>
    <row r="46" spans="1:17" ht="28.8" x14ac:dyDescent="0.3">
      <c r="B46" s="358" t="s">
        <v>31</v>
      </c>
      <c r="C46" s="358" t="s">
        <v>242</v>
      </c>
      <c r="D46" s="358" t="s">
        <v>36</v>
      </c>
      <c r="E46" s="358" t="s">
        <v>82</v>
      </c>
      <c r="F46" s="358" t="s">
        <v>272</v>
      </c>
      <c r="G46" s="358" t="s">
        <v>273</v>
      </c>
      <c r="H46" s="358" t="s">
        <v>114</v>
      </c>
    </row>
    <row r="47" spans="1:17" x14ac:dyDescent="0.3">
      <c r="A47" s="359">
        <v>2017</v>
      </c>
      <c r="B47" s="500" t="s">
        <v>290</v>
      </c>
      <c r="C47" s="501"/>
      <c r="D47" s="501"/>
      <c r="E47" s="501"/>
      <c r="F47" s="501"/>
      <c r="G47" s="501"/>
      <c r="H47" s="502"/>
    </row>
    <row r="48" spans="1:17" x14ac:dyDescent="0.3">
      <c r="A48" s="360" t="s">
        <v>282</v>
      </c>
      <c r="B48" s="361">
        <f>'[4]6-x'!J348</f>
        <v>387.71781754606212</v>
      </c>
      <c r="C48" s="361">
        <f>'[4]6-x'!K348</f>
        <v>318.6409401680545</v>
      </c>
      <c r="D48" s="361">
        <f>'[4]6-x'!L348</f>
        <v>1229.5046385993339</v>
      </c>
      <c r="E48" s="361">
        <f>'[4]6-x'!M348</f>
        <v>300.48983395814332</v>
      </c>
      <c r="F48" s="361">
        <f>'[4]6-x'!N348</f>
        <v>212.70311224411876</v>
      </c>
      <c r="G48" s="361">
        <f>'[4]6-x'!O348</f>
        <v>5.1758022982555083</v>
      </c>
      <c r="H48" s="361">
        <f>'[4]6-x'!P348</f>
        <v>307.06350442675597</v>
      </c>
      <c r="J48" s="349"/>
      <c r="K48" s="349"/>
      <c r="L48" s="349"/>
      <c r="M48" s="349"/>
      <c r="N48" s="349"/>
      <c r="O48" s="349"/>
      <c r="P48" s="349"/>
    </row>
    <row r="49" spans="1:16" x14ac:dyDescent="0.3">
      <c r="A49" s="363" t="s">
        <v>283</v>
      </c>
      <c r="B49" s="373" t="str">
        <f>'[4]6-x'!J349</f>
        <v/>
      </c>
      <c r="C49" s="373">
        <f>'[4]6-x'!K349</f>
        <v>286.42583351653025</v>
      </c>
      <c r="D49" s="373">
        <f>'[4]6-x'!L349</f>
        <v>981.64343873571647</v>
      </c>
      <c r="E49" s="373">
        <f>'[4]6-x'!M349</f>
        <v>375.90917438723147</v>
      </c>
      <c r="F49" s="373">
        <f>'[4]6-x'!N349</f>
        <v>192.78434278438459</v>
      </c>
      <c r="G49" s="373">
        <f>'[4]6-x'!O349</f>
        <v>5.1840278663581847</v>
      </c>
      <c r="H49" s="361">
        <f>'[4]6-x'!P349</f>
        <v>220.5994361073615</v>
      </c>
      <c r="P49" s="349"/>
    </row>
    <row r="50" spans="1:16" x14ac:dyDescent="0.3">
      <c r="A50" s="363" t="s">
        <v>284</v>
      </c>
      <c r="B50" s="373" t="str">
        <f>'[4]6-x'!J350</f>
        <v/>
      </c>
      <c r="C50" s="373">
        <f>'[4]6-x'!K350</f>
        <v>285.03388999046877</v>
      </c>
      <c r="D50" s="373" t="str">
        <f>'[4]6-x'!L350</f>
        <v/>
      </c>
      <c r="E50" s="373">
        <f>'[4]6-x'!M350</f>
        <v>280.97507884810648</v>
      </c>
      <c r="F50" s="373">
        <f>'[4]6-x'!N350</f>
        <v>171.63296695258822</v>
      </c>
      <c r="G50" s="373">
        <f>'[4]6-x'!O350</f>
        <v>3.7904487471226176</v>
      </c>
      <c r="H50" s="361">
        <f>'[4]6-x'!P350</f>
        <v>272.81513202458609</v>
      </c>
      <c r="P50" s="349"/>
    </row>
    <row r="51" spans="1:16" x14ac:dyDescent="0.3">
      <c r="A51" s="363" t="s">
        <v>285</v>
      </c>
      <c r="B51" s="373">
        <f>'[4]6-x'!J351</f>
        <v>387.28484890747444</v>
      </c>
      <c r="C51" s="373">
        <f>'[4]6-x'!K351</f>
        <v>329.19712658793486</v>
      </c>
      <c r="D51" s="373">
        <f>'[4]6-x'!L351</f>
        <v>1133.6029340442626</v>
      </c>
      <c r="E51" s="373">
        <f>'[4]6-x'!M351</f>
        <v>316.97953491163747</v>
      </c>
      <c r="F51" s="373">
        <f>'[4]6-x'!N351</f>
        <v>199.25911472309946</v>
      </c>
      <c r="G51" s="373">
        <f>'[4]6-x'!O351</f>
        <v>5.0997319791172737</v>
      </c>
      <c r="H51" s="361">
        <f>'[4]6-x'!P351</f>
        <v>326.68476891131814</v>
      </c>
      <c r="P51" s="349"/>
    </row>
    <row r="52" spans="1:16" x14ac:dyDescent="0.3">
      <c r="A52" s="363" t="s">
        <v>286</v>
      </c>
      <c r="B52" s="373">
        <f>'[4]6-x'!J352</f>
        <v>389.74281354392508</v>
      </c>
      <c r="C52" s="373">
        <f>'[4]6-x'!K352</f>
        <v>246.38472817826215</v>
      </c>
      <c r="D52" s="373" t="str">
        <f>'[4]6-x'!L352</f>
        <v/>
      </c>
      <c r="E52" s="373">
        <f>'[4]6-x'!M352</f>
        <v>255.19966335664452</v>
      </c>
      <c r="F52" s="373">
        <f>'[4]6-x'!N352</f>
        <v>161.31319307292904</v>
      </c>
      <c r="G52" s="373" t="str">
        <f>'[4]6-x'!O352</f>
        <v/>
      </c>
      <c r="H52" s="361">
        <f>'[4]6-x'!P352</f>
        <v>225.77432123348913</v>
      </c>
      <c r="P52" s="349"/>
    </row>
    <row r="53" spans="1:16" x14ac:dyDescent="0.3">
      <c r="A53" s="363" t="s">
        <v>287</v>
      </c>
      <c r="B53" s="373" t="str">
        <f>'[4]6-x'!J353</f>
        <v/>
      </c>
      <c r="C53" s="373">
        <f>'[4]6-x'!K353</f>
        <v>375.50819596779854</v>
      </c>
      <c r="D53" s="373">
        <f>'[4]6-x'!L353</f>
        <v>1446.7219794951332</v>
      </c>
      <c r="E53" s="373">
        <f>'[4]6-x'!M353</f>
        <v>300.02417803466687</v>
      </c>
      <c r="F53" s="373">
        <f>'[4]6-x'!N353</f>
        <v>241.68475715504994</v>
      </c>
      <c r="G53" s="373">
        <f>'[4]6-x'!O353</f>
        <v>2.8696056584340148</v>
      </c>
      <c r="H53" s="361">
        <f>'[4]6-x'!P353</f>
        <v>388.11851671428946</v>
      </c>
      <c r="P53" s="349"/>
    </row>
    <row r="54" spans="1:16" x14ac:dyDescent="0.3">
      <c r="A54" s="375"/>
      <c r="B54" s="500" t="s">
        <v>292</v>
      </c>
      <c r="C54" s="501"/>
      <c r="D54" s="501"/>
      <c r="E54" s="501"/>
      <c r="F54" s="501"/>
      <c r="G54" s="501"/>
      <c r="H54" s="502"/>
      <c r="P54" s="349"/>
    </row>
    <row r="55" spans="1:16" x14ac:dyDescent="0.3">
      <c r="A55" s="360" t="s">
        <v>282</v>
      </c>
      <c r="B55" s="361">
        <f>'[4]6-x'!J343</f>
        <v>379.8312676466017</v>
      </c>
      <c r="C55" s="361">
        <f>'[4]6-x'!K343</f>
        <v>233.75295992953019</v>
      </c>
      <c r="D55" s="361">
        <f>'[4]6-x'!L343</f>
        <v>705.69307565612485</v>
      </c>
      <c r="E55" s="361">
        <f>'[4]6-x'!M343</f>
        <v>244.48926517679109</v>
      </c>
      <c r="F55" s="361">
        <f>'[4]6-x'!N343</f>
        <v>137.18225860958441</v>
      </c>
      <c r="G55" s="361">
        <f>'[4]6-x'!O343</f>
        <v>0.301125599774835</v>
      </c>
      <c r="H55" s="361">
        <f>'[4]6-x'!P343</f>
        <v>215.27123130613978</v>
      </c>
      <c r="P55" s="349"/>
    </row>
    <row r="56" spans="1:16" ht="15.6" x14ac:dyDescent="0.3">
      <c r="A56" s="367"/>
      <c r="B56" s="367"/>
      <c r="C56" s="367"/>
      <c r="D56" s="367"/>
      <c r="E56" s="367"/>
      <c r="F56" s="367"/>
      <c r="G56" s="367"/>
      <c r="H56" s="367"/>
    </row>
    <row r="57" spans="1:16" ht="15.6" x14ac:dyDescent="0.3">
      <c r="A57" s="367"/>
      <c r="B57" s="367"/>
      <c r="C57" s="367"/>
      <c r="D57" s="367"/>
      <c r="E57" s="367"/>
      <c r="F57" s="367"/>
      <c r="G57" s="367"/>
      <c r="H57" s="367"/>
    </row>
    <row r="58" spans="1:16" x14ac:dyDescent="0.3">
      <c r="B58" s="499" t="s">
        <v>186</v>
      </c>
      <c r="C58" s="499"/>
      <c r="D58" s="499"/>
      <c r="E58" s="499"/>
      <c r="F58" s="499"/>
      <c r="G58" s="499"/>
      <c r="H58" s="499"/>
    </row>
    <row r="59" spans="1:16" ht="28.8" x14ac:dyDescent="0.3">
      <c r="B59" s="358" t="s">
        <v>31</v>
      </c>
      <c r="C59" s="358" t="s">
        <v>242</v>
      </c>
      <c r="D59" s="358" t="s">
        <v>36</v>
      </c>
      <c r="E59" s="358" t="s">
        <v>82</v>
      </c>
      <c r="F59" s="358" t="s">
        <v>272</v>
      </c>
      <c r="G59" s="358" t="s">
        <v>273</v>
      </c>
      <c r="H59" s="358" t="s">
        <v>114</v>
      </c>
    </row>
    <row r="60" spans="1:16" ht="14.7" customHeight="1" x14ac:dyDescent="0.3">
      <c r="A60" s="359">
        <v>2016</v>
      </c>
      <c r="B60" s="500" t="s">
        <v>290</v>
      </c>
      <c r="C60" s="501"/>
      <c r="D60" s="501"/>
      <c r="E60" s="501"/>
      <c r="F60" s="501"/>
      <c r="G60" s="501"/>
      <c r="H60" s="502"/>
    </row>
    <row r="61" spans="1:16" x14ac:dyDescent="0.3">
      <c r="A61" s="360" t="s">
        <v>282</v>
      </c>
      <c r="B61" s="361">
        <f>'[4]6-x'!J433</f>
        <v>392.18416917840028</v>
      </c>
      <c r="C61" s="361">
        <f>'[4]6-x'!K433</f>
        <v>316.72210681862674</v>
      </c>
      <c r="D61" s="361">
        <f>'[4]6-x'!L433</f>
        <v>1318.2470942360696</v>
      </c>
      <c r="E61" s="361">
        <f>'[4]6-x'!M433</f>
        <v>299.5502946228367</v>
      </c>
      <c r="F61" s="361">
        <f>'[4]6-x'!N433</f>
        <v>216.09549345187597</v>
      </c>
      <c r="G61" s="361">
        <f>'[4]6-x'!O433</f>
        <v>5.3731113091838205</v>
      </c>
      <c r="H61" s="361">
        <f>'[4]6-x'!P433</f>
        <v>312.13990639704309</v>
      </c>
      <c r="I61" s="349"/>
      <c r="J61" s="349"/>
    </row>
    <row r="62" spans="1:16" x14ac:dyDescent="0.3">
      <c r="A62" s="363" t="s">
        <v>283</v>
      </c>
      <c r="B62" s="364" t="str">
        <f>'[4]6-x'!J434</f>
        <v/>
      </c>
      <c r="C62" s="364">
        <f>'[4]6-x'!K434</f>
        <v>284.20336170809725</v>
      </c>
      <c r="D62" s="364">
        <f>'[4]6-x'!L434</f>
        <v>1196.8303988490379</v>
      </c>
      <c r="E62" s="364">
        <f>'[4]6-x'!M434</f>
        <v>381.75683054429038</v>
      </c>
      <c r="F62" s="364">
        <f>'[4]6-x'!N434</f>
        <v>195.05446788091237</v>
      </c>
      <c r="G62" s="364">
        <f>'[4]6-x'!O434</f>
        <v>5.3800236673825355</v>
      </c>
      <c r="H62" s="361">
        <f>'[4]6-x'!P434</f>
        <v>220.88079497347064</v>
      </c>
      <c r="I62" s="349"/>
      <c r="J62" s="349"/>
    </row>
    <row r="63" spans="1:16" x14ac:dyDescent="0.3">
      <c r="A63" s="363" t="s">
        <v>284</v>
      </c>
      <c r="B63" s="364" t="str">
        <f>'[4]6-x'!J435</f>
        <v/>
      </c>
      <c r="C63" s="364">
        <f>'[4]6-x'!K435</f>
        <v>284.26378485620427</v>
      </c>
      <c r="D63" s="364">
        <f>'[4]6-x'!L435</f>
        <v>924.94400595518562</v>
      </c>
      <c r="E63" s="364">
        <f>'[4]6-x'!M435</f>
        <v>282.62934800695217</v>
      </c>
      <c r="F63" s="364">
        <f>'[4]6-x'!N435</f>
        <v>170.98157340599602</v>
      </c>
      <c r="G63" s="364">
        <f>'[4]6-x'!O435</f>
        <v>4.4116419699327665</v>
      </c>
      <c r="H63" s="361">
        <f>'[4]6-x'!P435</f>
        <v>274.82108807233891</v>
      </c>
      <c r="I63" s="349"/>
      <c r="J63" s="349"/>
    </row>
    <row r="64" spans="1:16" x14ac:dyDescent="0.3">
      <c r="A64" s="363" t="s">
        <v>285</v>
      </c>
      <c r="B64" s="364">
        <f>'[4]6-x'!J436</f>
        <v>391.80205780496476</v>
      </c>
      <c r="C64" s="364">
        <f>'[4]6-x'!K436</f>
        <v>327.70836140856329</v>
      </c>
      <c r="D64" s="364">
        <f>'[4]6-x'!L436</f>
        <v>1204.1380386835338</v>
      </c>
      <c r="E64" s="364">
        <f>'[4]6-x'!M436</f>
        <v>317.33939169375941</v>
      </c>
      <c r="F64" s="364">
        <f>'[4]6-x'!N436</f>
        <v>205.14532887833255</v>
      </c>
      <c r="G64" s="364">
        <f>'[4]6-x'!O436</f>
        <v>5.3722679308922228</v>
      </c>
      <c r="H64" s="361">
        <f>'[4]6-x'!P436</f>
        <v>328.46150821311244</v>
      </c>
      <c r="I64" s="349"/>
      <c r="J64" s="349"/>
    </row>
    <row r="65" spans="1:16" x14ac:dyDescent="0.3">
      <c r="A65" s="363" t="s">
        <v>286</v>
      </c>
      <c r="B65" s="364">
        <f>'[4]6-x'!J437</f>
        <v>394.25987873529436</v>
      </c>
      <c r="C65" s="364">
        <f>'[4]6-x'!K437</f>
        <v>246.80432431067428</v>
      </c>
      <c r="D65" s="364" t="str">
        <f>'[4]6-x'!L437</f>
        <v/>
      </c>
      <c r="E65" s="364">
        <f>'[4]6-x'!M437</f>
        <v>256.3385774778497</v>
      </c>
      <c r="F65" s="364">
        <f>'[4]6-x'!N437</f>
        <v>162.8335291384119</v>
      </c>
      <c r="G65" s="364">
        <f>'[4]6-x'!O437</f>
        <v>0.95373613575513327</v>
      </c>
      <c r="H65" s="361">
        <f>'[4]6-x'!P437</f>
        <v>230.14554758814069</v>
      </c>
      <c r="I65" s="349"/>
      <c r="J65" s="349"/>
    </row>
    <row r="66" spans="1:16" x14ac:dyDescent="0.3">
      <c r="A66" s="363" t="s">
        <v>287</v>
      </c>
      <c r="B66" s="364" t="str">
        <f>'[4]6-x'!J438</f>
        <v/>
      </c>
      <c r="C66" s="364">
        <f>'[4]6-x'!K438</f>
        <v>358.64294690758334</v>
      </c>
      <c r="D66" s="364">
        <f>'[4]6-x'!L438</f>
        <v>1502.9784087519492</v>
      </c>
      <c r="E66" s="364">
        <f>'[4]6-x'!M438</f>
        <v>288.0952428102658</v>
      </c>
      <c r="F66" s="364">
        <f>'[4]6-x'!N438</f>
        <v>244.75153189424839</v>
      </c>
      <c r="G66" s="364">
        <f>'[4]6-x'!O438</f>
        <v>2.7550628554719139</v>
      </c>
      <c r="H66" s="361">
        <f>'[4]6-x'!P438</f>
        <v>424.6474100015476</v>
      </c>
      <c r="I66" s="349"/>
      <c r="J66" s="349"/>
    </row>
    <row r="67" spans="1:16" x14ac:dyDescent="0.3">
      <c r="A67" s="375"/>
      <c r="B67" s="500" t="s">
        <v>292</v>
      </c>
      <c r="C67" s="501"/>
      <c r="D67" s="501"/>
      <c r="E67" s="501"/>
      <c r="F67" s="501"/>
      <c r="G67" s="501"/>
      <c r="H67" s="502"/>
      <c r="I67" s="349"/>
      <c r="J67" s="349"/>
    </row>
    <row r="68" spans="1:16" x14ac:dyDescent="0.3">
      <c r="A68" s="360" t="s">
        <v>282</v>
      </c>
      <c r="B68" s="361">
        <f>'[4]6-x'!J428</f>
        <v>384.08041202654817</v>
      </c>
      <c r="C68" s="361">
        <f>'[4]6-x'!K428</f>
        <v>234.47701751138837</v>
      </c>
      <c r="D68" s="361">
        <f>'[4]6-x'!L428</f>
        <v>747.76229753123539</v>
      </c>
      <c r="E68" s="361">
        <f>'[4]6-x'!M428</f>
        <v>245.06116337065791</v>
      </c>
      <c r="F68" s="361">
        <f>'[4]6-x'!N428</f>
        <v>136.99806771108723</v>
      </c>
      <c r="G68" s="361">
        <f>'[4]6-x'!O428</f>
        <v>0.3201080704336815</v>
      </c>
      <c r="H68" s="361">
        <f>'[4]6-x'!P428</f>
        <v>220.20919162449033</v>
      </c>
      <c r="I68" s="349"/>
      <c r="J68" s="349"/>
    </row>
    <row r="69" spans="1:16" x14ac:dyDescent="0.3">
      <c r="B69" s="349"/>
      <c r="C69" s="349"/>
      <c r="D69" s="349"/>
      <c r="E69" s="349"/>
      <c r="F69" s="349"/>
      <c r="G69" s="349"/>
      <c r="H69" s="349"/>
    </row>
    <row r="71" spans="1:16" ht="14.7" customHeight="1" x14ac:dyDescent="0.3">
      <c r="A71" s="359">
        <v>2015</v>
      </c>
      <c r="B71" s="500" t="s">
        <v>290</v>
      </c>
      <c r="C71" s="501"/>
      <c r="D71" s="501"/>
      <c r="E71" s="501"/>
      <c r="F71" s="501"/>
      <c r="G71" s="501"/>
      <c r="H71" s="502"/>
    </row>
    <row r="72" spans="1:16" x14ac:dyDescent="0.3">
      <c r="A72" s="360" t="s">
        <v>282</v>
      </c>
      <c r="B72" s="361">
        <f>'[4]6-x'!J518</f>
        <v>391.41590691199769</v>
      </c>
      <c r="C72" s="361">
        <f>'[4]6-x'!K518</f>
        <v>312.21820268733592</v>
      </c>
      <c r="D72" s="361">
        <f>'[4]6-x'!L518</f>
        <v>1319.1563856179177</v>
      </c>
      <c r="E72" s="361">
        <f>'[4]6-x'!M518</f>
        <v>311.53653641269858</v>
      </c>
      <c r="F72" s="361">
        <f>'[4]6-x'!N518</f>
        <v>216.72956094247306</v>
      </c>
      <c r="G72" s="361">
        <f>'[4]6-x'!O518</f>
        <v>5.1953409652372811</v>
      </c>
      <c r="H72" s="361">
        <f>'[4]6-x'!P518</f>
        <v>304.16611451059697</v>
      </c>
      <c r="I72" s="349"/>
      <c r="K72" s="372"/>
      <c r="L72" s="372"/>
      <c r="M72" s="372"/>
      <c r="N72" s="372"/>
      <c r="O72" s="372"/>
      <c r="P72" s="372"/>
    </row>
    <row r="73" spans="1:16" x14ac:dyDescent="0.3">
      <c r="A73" s="363" t="s">
        <v>283</v>
      </c>
      <c r="B73" s="373" t="str">
        <f>'[4]6-x'!J519</f>
        <v/>
      </c>
      <c r="C73" s="373">
        <f>'[4]6-x'!K519</f>
        <v>281.48384929497723</v>
      </c>
      <c r="D73" s="373">
        <f>'[4]6-x'!L519</f>
        <v>1120.8384593231908</v>
      </c>
      <c r="E73" s="373">
        <f>'[4]6-x'!M519</f>
        <v>385.00987614432148</v>
      </c>
      <c r="F73" s="373">
        <f>'[4]6-x'!N519</f>
        <v>202.13495655483072</v>
      </c>
      <c r="G73" s="373">
        <f>'[4]6-x'!O519</f>
        <v>5.2007069754444801</v>
      </c>
      <c r="H73" s="361">
        <f>'[4]6-x'!P519</f>
        <v>216.80872431363824</v>
      </c>
      <c r="I73" s="349"/>
      <c r="J73" s="349"/>
      <c r="P73" s="372"/>
    </row>
    <row r="74" spans="1:16" x14ac:dyDescent="0.3">
      <c r="A74" s="363" t="s">
        <v>284</v>
      </c>
      <c r="B74" s="373" t="str">
        <f>'[4]6-x'!J520</f>
        <v/>
      </c>
      <c r="C74" s="373">
        <f>'[4]6-x'!K520</f>
        <v>279.34490095799987</v>
      </c>
      <c r="D74" s="373">
        <f>'[4]6-x'!L520</f>
        <v>866.77793208540561</v>
      </c>
      <c r="E74" s="373">
        <f>'[4]6-x'!M520</f>
        <v>290.13642416465984</v>
      </c>
      <c r="F74" s="373">
        <f>'[4]6-x'!N520</f>
        <v>171.33270142748162</v>
      </c>
      <c r="G74" s="373">
        <f>'[4]6-x'!O520</f>
        <v>3.3368247991456141</v>
      </c>
      <c r="H74" s="361">
        <f>'[4]6-x'!P520</f>
        <v>270.956885349407</v>
      </c>
      <c r="I74" s="349"/>
      <c r="J74" s="349"/>
      <c r="P74" s="372"/>
    </row>
    <row r="75" spans="1:16" x14ac:dyDescent="0.3">
      <c r="A75" s="363" t="s">
        <v>285</v>
      </c>
      <c r="B75" s="373">
        <f>'[4]6-x'!J521</f>
        <v>391.12476797077727</v>
      </c>
      <c r="C75" s="373">
        <f>'[4]6-x'!K521</f>
        <v>322.92109115322847</v>
      </c>
      <c r="D75" s="373">
        <f>'[4]6-x'!L521</f>
        <v>1290.9284012035023</v>
      </c>
      <c r="E75" s="373">
        <f>'[4]6-x'!M521</f>
        <v>331.35798200238202</v>
      </c>
      <c r="F75" s="373">
        <f>'[4]6-x'!N521</f>
        <v>197.38830141325187</v>
      </c>
      <c r="G75" s="373">
        <f>'[4]6-x'!O521</f>
        <v>5.3988591182219823</v>
      </c>
      <c r="H75" s="361">
        <f>'[4]6-x'!P521</f>
        <v>318.97594705917976</v>
      </c>
      <c r="I75" s="349"/>
      <c r="J75" s="349"/>
      <c r="P75" s="372"/>
    </row>
    <row r="76" spans="1:16" x14ac:dyDescent="0.3">
      <c r="A76" s="363" t="s">
        <v>286</v>
      </c>
      <c r="B76" s="373">
        <f>'[4]6-x'!J522</f>
        <v>392.80062635489696</v>
      </c>
      <c r="C76" s="373">
        <f>'[4]6-x'!K522</f>
        <v>245.40664985081057</v>
      </c>
      <c r="D76" s="373" t="str">
        <f>'[4]6-x'!L522</f>
        <v/>
      </c>
      <c r="E76" s="373">
        <f>'[4]6-x'!M522</f>
        <v>258.4858845835011</v>
      </c>
      <c r="F76" s="373">
        <f>'[4]6-x'!N522</f>
        <v>164.65689639063939</v>
      </c>
      <c r="G76" s="373">
        <f>'[4]6-x'!O522</f>
        <v>1.3810005163565613</v>
      </c>
      <c r="H76" s="361">
        <f>'[4]6-x'!P522</f>
        <v>229.24327089010075</v>
      </c>
      <c r="I76" s="349"/>
      <c r="J76" s="349"/>
      <c r="P76" s="372"/>
    </row>
    <row r="77" spans="1:16" x14ac:dyDescent="0.3">
      <c r="A77" s="363" t="s">
        <v>287</v>
      </c>
      <c r="B77" s="373" t="str">
        <f>'[4]6-x'!J523</f>
        <v/>
      </c>
      <c r="C77" s="373">
        <f>'[4]6-x'!K523</f>
        <v>352.93894877493796</v>
      </c>
      <c r="D77" s="373">
        <f>'[4]6-x'!L523</f>
        <v>1362.9723734263546</v>
      </c>
      <c r="E77" s="373">
        <f>'[4]6-x'!M523</f>
        <v>331.54429027045194</v>
      </c>
      <c r="F77" s="373">
        <f>'[4]6-x'!N523</f>
        <v>251.79266871570073</v>
      </c>
      <c r="G77" s="373">
        <f>'[4]6-x'!O523</f>
        <v>3.0973718519723246</v>
      </c>
      <c r="H77" s="361">
        <f>'[4]6-x'!P523</f>
        <v>412.81264768361336</v>
      </c>
      <c r="I77" s="349"/>
      <c r="P77" s="372"/>
    </row>
    <row r="78" spans="1:16" x14ac:dyDescent="0.3">
      <c r="A78" s="375"/>
      <c r="B78" s="500" t="s">
        <v>292</v>
      </c>
      <c r="C78" s="501"/>
      <c r="D78" s="501"/>
      <c r="E78" s="501"/>
      <c r="F78" s="501"/>
      <c r="G78" s="501"/>
      <c r="H78" s="502"/>
      <c r="I78" s="376"/>
    </row>
    <row r="79" spans="1:16" x14ac:dyDescent="0.3">
      <c r="A79" s="360" t="s">
        <v>282</v>
      </c>
      <c r="B79" s="361">
        <f>'[4]6-x'!J513</f>
        <v>383.39600895071516</v>
      </c>
      <c r="C79" s="361">
        <f>'[4]6-x'!K513</f>
        <v>232.55664465966052</v>
      </c>
      <c r="D79" s="361">
        <f>'[4]6-x'!L513</f>
        <v>780.84006071243448</v>
      </c>
      <c r="E79" s="361">
        <f>'[4]6-x'!M513</f>
        <v>249.42119882159221</v>
      </c>
      <c r="F79" s="361">
        <f>'[4]6-x'!N513</f>
        <v>140.30147957437848</v>
      </c>
      <c r="G79" s="361">
        <f>'[4]6-x'!O513</f>
        <v>0.4546391703618522</v>
      </c>
      <c r="H79" s="361">
        <f>'[4]6-x'!P513</f>
        <v>218.89755906811189</v>
      </c>
      <c r="I79" s="376"/>
    </row>
    <row r="82" spans="1:14" ht="14.7" customHeight="1" x14ac:dyDescent="0.3">
      <c r="A82" s="359">
        <v>2010</v>
      </c>
      <c r="B82" s="500" t="s">
        <v>290</v>
      </c>
      <c r="C82" s="501"/>
      <c r="D82" s="501"/>
      <c r="E82" s="501"/>
      <c r="F82" s="501"/>
      <c r="G82" s="501"/>
      <c r="H82" s="502"/>
    </row>
    <row r="83" spans="1:14" x14ac:dyDescent="0.3">
      <c r="A83" s="360" t="s">
        <v>282</v>
      </c>
      <c r="B83" s="361">
        <f>'[4]6-x'!J602</f>
        <v>436.15109796594595</v>
      </c>
      <c r="C83" s="361">
        <f>'[4]6-x'!K602</f>
        <v>335.24447285973156</v>
      </c>
      <c r="D83" s="361">
        <f>'[4]6-x'!L602</f>
        <v>1555.7572673928603</v>
      </c>
      <c r="E83" s="361">
        <f>'[4]6-x'!M602</f>
        <v>365.05259872265577</v>
      </c>
      <c r="F83" s="361">
        <f>'[4]6-x'!N602</f>
        <v>399.90196013768815</v>
      </c>
      <c r="G83" s="361">
        <f>'[4]6-x'!O602</f>
        <v>17.116888210576253</v>
      </c>
      <c r="H83" s="361">
        <f>'[4]6-x'!P602</f>
        <v>374.83404117389586</v>
      </c>
      <c r="J83" s="376"/>
      <c r="K83" s="376"/>
      <c r="L83" s="376"/>
      <c r="M83" s="376"/>
      <c r="N83" s="376"/>
    </row>
    <row r="84" spans="1:14" x14ac:dyDescent="0.3">
      <c r="A84" s="363" t="s">
        <v>283</v>
      </c>
      <c r="B84" s="373" t="str">
        <f>'[4]6-x'!J603</f>
        <v/>
      </c>
      <c r="C84" s="373">
        <f>'[4]6-x'!K603</f>
        <v>303.61481053124896</v>
      </c>
      <c r="D84" s="373">
        <f>'[4]6-x'!L603</f>
        <v>1572.7666079290123</v>
      </c>
      <c r="E84" s="373">
        <f>'[4]6-x'!M603</f>
        <v>415.28192081823425</v>
      </c>
      <c r="F84" s="373">
        <f>'[4]6-x'!N603</f>
        <v>325.26609714396739</v>
      </c>
      <c r="G84" s="373">
        <f>'[4]6-x'!O603</f>
        <v>17.007374756381878</v>
      </c>
      <c r="H84" s="361">
        <f>'[4]6-x'!P603</f>
        <v>319.02592505063836</v>
      </c>
      <c r="J84" s="376"/>
      <c r="K84" s="376"/>
      <c r="L84" s="376"/>
      <c r="M84" s="376"/>
      <c r="N84" s="376"/>
    </row>
    <row r="85" spans="1:14" x14ac:dyDescent="0.3">
      <c r="A85" s="363" t="s">
        <v>284</v>
      </c>
      <c r="B85" s="373" t="str">
        <f>'[4]6-x'!J604</f>
        <v/>
      </c>
      <c r="C85" s="373">
        <f>'[4]6-x'!K604</f>
        <v>283.08867353680711</v>
      </c>
      <c r="D85" s="373">
        <f>'[4]6-x'!L604</f>
        <v>891.83406900731211</v>
      </c>
      <c r="E85" s="373">
        <f>'[4]6-x'!M604</f>
        <v>365.05572617503134</v>
      </c>
      <c r="F85" s="373" t="str">
        <f>'[4]6-x'!N604</f>
        <v/>
      </c>
      <c r="G85" s="373">
        <f>'[4]6-x'!O604</f>
        <v>6.967518859205339</v>
      </c>
      <c r="H85" s="361">
        <f>'[4]6-x'!P604</f>
        <v>298.39746351689678</v>
      </c>
      <c r="J85" s="376"/>
      <c r="K85" s="376"/>
      <c r="L85" s="376"/>
      <c r="M85" s="376"/>
      <c r="N85" s="376"/>
    </row>
    <row r="86" spans="1:14" x14ac:dyDescent="0.3">
      <c r="A86" s="363" t="s">
        <v>285</v>
      </c>
      <c r="B86" s="373">
        <f>'[4]6-x'!J605</f>
        <v>458.45110757931218</v>
      </c>
      <c r="C86" s="373">
        <f>'[4]6-x'!K605</f>
        <v>344.3372915766252</v>
      </c>
      <c r="D86" s="373">
        <f>'[4]6-x'!L605</f>
        <v>1528.5408466898591</v>
      </c>
      <c r="E86" s="373">
        <f>'[4]6-x'!M605</f>
        <v>356.10182189205608</v>
      </c>
      <c r="F86" s="373">
        <f>'[4]6-x'!N605</f>
        <v>355.53383579847548</v>
      </c>
      <c r="G86" s="373">
        <f>'[4]6-x'!O605</f>
        <v>25.792897793398449</v>
      </c>
      <c r="H86" s="361">
        <f>'[4]6-x'!P605</f>
        <v>383.52142497010271</v>
      </c>
      <c r="J86" s="376"/>
      <c r="K86" s="376"/>
      <c r="L86" s="376"/>
      <c r="M86" s="376"/>
      <c r="N86" s="376"/>
    </row>
    <row r="87" spans="1:14" x14ac:dyDescent="0.3">
      <c r="A87" s="363" t="s">
        <v>286</v>
      </c>
      <c r="B87" s="373">
        <f>'[4]6-x'!J606</f>
        <v>390.51333658454729</v>
      </c>
      <c r="C87" s="373">
        <f>'[4]6-x'!K606</f>
        <v>286.02317156738837</v>
      </c>
      <c r="D87" s="373" t="str">
        <f>'[4]6-x'!L606</f>
        <v/>
      </c>
      <c r="E87" s="373">
        <f>'[4]6-x'!M606</f>
        <v>339.9482970691318</v>
      </c>
      <c r="F87" s="373">
        <f>'[4]6-x'!N606</f>
        <v>267.47396668616608</v>
      </c>
      <c r="G87" s="373">
        <f>'[4]6-x'!O606</f>
        <v>7.1618860451141302</v>
      </c>
      <c r="H87" s="361">
        <f>'[4]6-x'!P606</f>
        <v>295.61398683205925</v>
      </c>
      <c r="J87" s="376"/>
      <c r="K87" s="376"/>
      <c r="L87" s="376"/>
      <c r="M87" s="376"/>
      <c r="N87" s="376"/>
    </row>
    <row r="88" spans="1:14" x14ac:dyDescent="0.3">
      <c r="A88" s="363" t="s">
        <v>287</v>
      </c>
      <c r="B88" s="373" t="str">
        <f>'[4]6-x'!J607</f>
        <v/>
      </c>
      <c r="C88" s="373">
        <f>'[4]6-x'!K607</f>
        <v>334.68606577918399</v>
      </c>
      <c r="D88" s="373">
        <f>'[4]6-x'!L607</f>
        <v>2546.5357514462894</v>
      </c>
      <c r="E88" s="373">
        <f>'[4]6-x'!M607</f>
        <v>380.88867023711975</v>
      </c>
      <c r="F88" s="373">
        <f>'[4]6-x'!N607</f>
        <v>592.22540618097196</v>
      </c>
      <c r="G88" s="373">
        <f>'[4]6-x'!O607</f>
        <v>20.142811195206679</v>
      </c>
      <c r="H88" s="361">
        <f>'[4]6-x'!P607</f>
        <v>442.12674006159995</v>
      </c>
      <c r="J88" s="376"/>
      <c r="K88" s="376"/>
      <c r="L88" s="376"/>
      <c r="M88" s="376"/>
      <c r="N88" s="376"/>
    </row>
    <row r="89" spans="1:14" x14ac:dyDescent="0.3">
      <c r="A89" s="375"/>
      <c r="B89" s="500" t="s">
        <v>292</v>
      </c>
      <c r="C89" s="501"/>
      <c r="D89" s="501"/>
      <c r="E89" s="501"/>
      <c r="F89" s="501"/>
      <c r="G89" s="501"/>
      <c r="H89" s="502"/>
      <c r="I89" s="372"/>
    </row>
    <row r="90" spans="1:14" x14ac:dyDescent="0.3">
      <c r="A90" s="360" t="s">
        <v>282</v>
      </c>
      <c r="B90" s="361">
        <f>'[4]6-x'!J597</f>
        <v>383.45708910639473</v>
      </c>
      <c r="C90" s="361">
        <f>'[4]6-x'!K597</f>
        <v>233.23887659740089</v>
      </c>
      <c r="D90" s="361">
        <f>'[4]6-x'!L597</f>
        <v>625.7717873907734</v>
      </c>
      <c r="E90" s="361">
        <f>'[4]6-x'!M597</f>
        <v>289.10760214835943</v>
      </c>
      <c r="F90" s="361">
        <f>'[4]6-x'!N597</f>
        <v>224.8205096700095</v>
      </c>
      <c r="G90" s="361">
        <f>'[4]6-x'!O597</f>
        <v>0</v>
      </c>
      <c r="H90" s="361">
        <f>'[4]6-x'!P597</f>
        <v>247.30817602854347</v>
      </c>
      <c r="I90" s="372"/>
    </row>
    <row r="93" spans="1:14" ht="14.7" customHeight="1" x14ac:dyDescent="0.3">
      <c r="A93" s="359">
        <v>2005</v>
      </c>
      <c r="B93" s="500" t="s">
        <v>290</v>
      </c>
      <c r="C93" s="501"/>
      <c r="D93" s="501"/>
      <c r="E93" s="501"/>
      <c r="F93" s="501"/>
      <c r="G93" s="501"/>
      <c r="H93" s="502"/>
    </row>
    <row r="94" spans="1:14" x14ac:dyDescent="0.3">
      <c r="A94" s="360" t="s">
        <v>282</v>
      </c>
      <c r="B94" s="361">
        <f>'[4]6-x'!J685</f>
        <v>492.25908007973288</v>
      </c>
      <c r="C94" s="361">
        <f>'[4]6-x'!K685</f>
        <v>333.99812218626033</v>
      </c>
      <c r="D94" s="361">
        <f>'[4]6-x'!L685</f>
        <v>1586.5979822263969</v>
      </c>
      <c r="E94" s="361">
        <f>'[4]6-x'!M685</f>
        <v>395.76661629498517</v>
      </c>
      <c r="F94" s="361">
        <f>'[4]6-x'!N685</f>
        <v>412.84209739336922</v>
      </c>
      <c r="G94" s="361">
        <f>'[4]6-x'!O685</f>
        <v>20.512534785400728</v>
      </c>
      <c r="H94" s="361">
        <f>'[4]6-x'!P685</f>
        <v>390.95732681814673</v>
      </c>
      <c r="I94" s="376"/>
    </row>
    <row r="95" spans="1:14" x14ac:dyDescent="0.3">
      <c r="A95" s="363" t="s">
        <v>283</v>
      </c>
      <c r="B95" s="373" t="str">
        <f>'[4]6-x'!J686</f>
        <v/>
      </c>
      <c r="C95" s="373">
        <f>'[4]6-x'!K686</f>
        <v>298.27108964105901</v>
      </c>
      <c r="D95" s="373">
        <f>'[4]6-x'!L686</f>
        <v>1835.4531188042524</v>
      </c>
      <c r="E95" s="373">
        <f>'[4]6-x'!M686</f>
        <v>487.79021479759757</v>
      </c>
      <c r="F95" s="373">
        <f>'[4]6-x'!N686</f>
        <v>359.73641810330633</v>
      </c>
      <c r="G95" s="373">
        <f>'[4]6-x'!O686</f>
        <v>29.471060714161823</v>
      </c>
      <c r="H95" s="361">
        <f>'[4]6-x'!P686</f>
        <v>369.756340148672</v>
      </c>
      <c r="I95" s="376"/>
    </row>
    <row r="96" spans="1:14" x14ac:dyDescent="0.3">
      <c r="A96" s="363" t="s">
        <v>284</v>
      </c>
      <c r="B96" s="373" t="str">
        <f>'[4]6-x'!J687</f>
        <v/>
      </c>
      <c r="C96" s="373">
        <f>'[4]6-x'!K687</f>
        <v>294.05577102215204</v>
      </c>
      <c r="D96" s="373" t="str">
        <f>'[4]6-x'!L687</f>
        <v/>
      </c>
      <c r="E96" s="373">
        <f>'[4]6-x'!M687</f>
        <v>359.66666314324368</v>
      </c>
      <c r="F96" s="373">
        <f>'[4]6-x'!N687</f>
        <v>273.68390918374558</v>
      </c>
      <c r="G96" s="373">
        <f>'[4]6-x'!O687</f>
        <v>38.4602994908673</v>
      </c>
      <c r="H96" s="361">
        <f>'[4]6-x'!P687</f>
        <v>308.64693201396227</v>
      </c>
      <c r="I96" s="376"/>
    </row>
    <row r="97" spans="1:9" x14ac:dyDescent="0.3">
      <c r="A97" s="363" t="s">
        <v>285</v>
      </c>
      <c r="B97" s="373" t="str">
        <f>'[4]6-x'!J688</f>
        <v/>
      </c>
      <c r="C97" s="373">
        <f>'[4]6-x'!K688</f>
        <v>359.06551220075141</v>
      </c>
      <c r="D97" s="373">
        <f>'[4]6-x'!L688</f>
        <v>1500.7392493347252</v>
      </c>
      <c r="E97" s="373">
        <f>'[4]6-x'!M688</f>
        <v>420.50893719049827</v>
      </c>
      <c r="F97" s="373">
        <f>'[4]6-x'!N688</f>
        <v>375.42099624509262</v>
      </c>
      <c r="G97" s="373">
        <f>'[4]6-x'!O688</f>
        <v>7.096624933139017</v>
      </c>
      <c r="H97" s="361">
        <f>'[4]6-x'!P688</f>
        <v>415.29030362796186</v>
      </c>
      <c r="I97" s="376"/>
    </row>
    <row r="98" spans="1:9" x14ac:dyDescent="0.3">
      <c r="A98" s="363" t="s">
        <v>286</v>
      </c>
      <c r="B98" s="373">
        <f>'[4]6-x'!J689</f>
        <v>492.25908007973288</v>
      </c>
      <c r="C98" s="373">
        <f>'[4]6-x'!K689</f>
        <v>240.75683455592784</v>
      </c>
      <c r="D98" s="373">
        <f>'[4]6-x'!L689</f>
        <v>1277.4685642454056</v>
      </c>
      <c r="E98" s="373">
        <f>'[4]6-x'!M689</f>
        <v>306.22660652888817</v>
      </c>
      <c r="F98" s="373">
        <f>'[4]6-x'!N689</f>
        <v>398.53672005585952</v>
      </c>
      <c r="G98" s="373">
        <f>'[4]6-x'!O689</f>
        <v>16.647846832422445</v>
      </c>
      <c r="H98" s="361">
        <f>'[4]6-x'!P689</f>
        <v>289.39642424907936</v>
      </c>
      <c r="I98" s="376"/>
    </row>
    <row r="99" spans="1:9" x14ac:dyDescent="0.3">
      <c r="A99" s="363" t="s">
        <v>287</v>
      </c>
      <c r="B99" s="373" t="str">
        <f>'[4]6-x'!J690</f>
        <v/>
      </c>
      <c r="C99" s="373">
        <f>'[4]6-x'!K690</f>
        <v>309.49831162716038</v>
      </c>
      <c r="D99" s="373">
        <f>'[4]6-x'!L690</f>
        <v>2684.8048679655089</v>
      </c>
      <c r="E99" s="373">
        <f>'[4]6-x'!M690</f>
        <v>441.31538754362674</v>
      </c>
      <c r="F99" s="373">
        <f>'[4]6-x'!N690</f>
        <v>519.30410942153242</v>
      </c>
      <c r="G99" s="373">
        <f>'[4]6-x'!O690</f>
        <v>15.27041636470503</v>
      </c>
      <c r="H99" s="361">
        <f>'[4]6-x'!P690</f>
        <v>456.30137359999696</v>
      </c>
      <c r="I99" s="376"/>
    </row>
    <row r="100" spans="1:9" x14ac:dyDescent="0.3">
      <c r="A100" s="375"/>
      <c r="B100" s="500" t="s">
        <v>292</v>
      </c>
      <c r="C100" s="501"/>
      <c r="D100" s="501"/>
      <c r="E100" s="501"/>
      <c r="F100" s="501"/>
      <c r="G100" s="501"/>
      <c r="H100" s="502"/>
    </row>
    <row r="101" spans="1:9" x14ac:dyDescent="0.3">
      <c r="A101" s="360" t="s">
        <v>282</v>
      </c>
      <c r="B101" s="361">
        <f>'[4]6-x'!J680</f>
        <v>377.22019408031616</v>
      </c>
      <c r="C101" s="361">
        <f>'[4]6-x'!K680</f>
        <v>225.89886230648628</v>
      </c>
      <c r="D101" s="361">
        <f>'[4]6-x'!L680</f>
        <v>474.34039507874905</v>
      </c>
      <c r="E101" s="361">
        <f>'[4]6-x'!M680</f>
        <v>283.52108403381533</v>
      </c>
      <c r="F101" s="361">
        <f>'[4]6-x'!N680</f>
        <v>237.70814601492037</v>
      </c>
      <c r="G101" s="361">
        <f>'[4]6-x'!O680</f>
        <v>0</v>
      </c>
      <c r="H101" s="361">
        <f>'[4]6-x'!P680</f>
        <v>246.67218119428111</v>
      </c>
    </row>
  </sheetData>
  <mergeCells count="22">
    <mergeCell ref="B47:H47"/>
    <mergeCell ref="A2:H2"/>
    <mergeCell ref="B3:H3"/>
    <mergeCell ref="B5:H5"/>
    <mergeCell ref="B13:H13"/>
    <mergeCell ref="B17:H17"/>
    <mergeCell ref="B19:H19"/>
    <mergeCell ref="B27:H27"/>
    <mergeCell ref="B31:H31"/>
    <mergeCell ref="B33:H33"/>
    <mergeCell ref="B41:H41"/>
    <mergeCell ref="B45:H45"/>
    <mergeCell ref="B82:H82"/>
    <mergeCell ref="B89:H89"/>
    <mergeCell ref="B93:H93"/>
    <mergeCell ref="B100:H100"/>
    <mergeCell ref="B54:H54"/>
    <mergeCell ref="B58:H58"/>
    <mergeCell ref="B60:H60"/>
    <mergeCell ref="B67:H67"/>
    <mergeCell ref="B71:H71"/>
    <mergeCell ref="B78:H78"/>
  </mergeCells>
  <hyperlinks>
    <hyperlink ref="A1" location="Indice!A1" display="Torna indietro" xr:uid="{C5E50A29-0E58-43FA-804C-4CA20A3DB93F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B11FC-45CB-4401-BDE6-07631200CB24}">
  <dimension ref="A1:X45"/>
  <sheetViews>
    <sheetView zoomScaleNormal="100" workbookViewId="0"/>
  </sheetViews>
  <sheetFormatPr defaultColWidth="12.6640625" defaultRowHeight="14.4" x14ac:dyDescent="0.3"/>
  <cols>
    <col min="1" max="1" width="50.6640625" customWidth="1"/>
    <col min="2" max="10" width="8.5546875" bestFit="1" customWidth="1"/>
    <col min="11" max="11" width="7.88671875" customWidth="1"/>
    <col min="12" max="12" width="27.33203125" customWidth="1"/>
    <col min="13" max="14" width="8.5546875" bestFit="1" customWidth="1"/>
    <col min="15" max="21" width="7.44140625" bestFit="1" customWidth="1"/>
    <col min="22" max="23" width="6.6640625" customWidth="1"/>
  </cols>
  <sheetData>
    <row r="1" spans="1:24" ht="15.6" x14ac:dyDescent="0.3">
      <c r="A1" s="145" t="s">
        <v>27</v>
      </c>
    </row>
    <row r="2" spans="1:24" ht="16.2" x14ac:dyDescent="0.3">
      <c r="A2" s="377" t="s">
        <v>293</v>
      </c>
      <c r="B2" s="377"/>
      <c r="C2" s="377"/>
      <c r="D2" s="377"/>
      <c r="E2" s="377"/>
      <c r="F2" s="377"/>
      <c r="G2" s="377"/>
      <c r="H2" s="377"/>
      <c r="I2" s="377"/>
      <c r="J2" s="377"/>
    </row>
    <row r="3" spans="1:24" s="239" customFormat="1" ht="16.2" customHeight="1" thickBot="1" x14ac:dyDescent="0.3">
      <c r="A3" s="378" t="s">
        <v>294</v>
      </c>
      <c r="B3" s="379"/>
      <c r="C3" s="379"/>
      <c r="D3" s="379"/>
      <c r="E3" s="379"/>
      <c r="F3" s="379"/>
      <c r="G3" s="379"/>
      <c r="H3" s="379"/>
      <c r="I3" s="379"/>
      <c r="J3" s="380"/>
      <c r="L3" s="379" t="s">
        <v>295</v>
      </c>
      <c r="M3" s="379"/>
      <c r="N3" s="379"/>
      <c r="O3" s="379"/>
      <c r="P3" s="379"/>
      <c r="Q3" s="379"/>
      <c r="R3" s="379"/>
      <c r="S3" s="379"/>
      <c r="T3" s="379"/>
      <c r="U3" s="379"/>
    </row>
    <row r="4" spans="1:24" s="239" customFormat="1" ht="15.6" x14ac:dyDescent="0.3">
      <c r="A4" s="503" t="s">
        <v>296</v>
      </c>
      <c r="B4" s="381">
        <v>2005</v>
      </c>
      <c r="C4" s="381">
        <v>2010</v>
      </c>
      <c r="D4" s="381">
        <v>2015</v>
      </c>
      <c r="E4" s="381">
        <v>2016</v>
      </c>
      <c r="F4" s="382">
        <v>2017</v>
      </c>
      <c r="G4" s="382">
        <v>2018</v>
      </c>
      <c r="H4" s="382">
        <v>2019</v>
      </c>
      <c r="I4" s="382">
        <v>2020</v>
      </c>
      <c r="J4" s="382" t="s">
        <v>297</v>
      </c>
      <c r="L4" s="503" t="s">
        <v>296</v>
      </c>
      <c r="M4" s="381">
        <v>2005</v>
      </c>
      <c r="N4" s="381">
        <v>2010</v>
      </c>
      <c r="O4" s="381">
        <v>2015</v>
      </c>
      <c r="P4" s="381">
        <v>2016</v>
      </c>
      <c r="Q4" s="381">
        <v>2017</v>
      </c>
      <c r="R4" s="381">
        <v>2018</v>
      </c>
      <c r="S4" s="382">
        <v>2019</v>
      </c>
      <c r="T4" s="382">
        <v>2020</v>
      </c>
      <c r="U4" s="382" t="s">
        <v>297</v>
      </c>
    </row>
    <row r="5" spans="1:24" s="239" customFormat="1" ht="17.7" customHeight="1" thickBot="1" x14ac:dyDescent="0.45">
      <c r="A5" s="504"/>
      <c r="B5" s="383" t="s">
        <v>298</v>
      </c>
      <c r="C5" s="383"/>
      <c r="D5" s="383"/>
      <c r="E5" s="383"/>
      <c r="F5" s="383"/>
      <c r="G5" s="384"/>
      <c r="H5" s="384"/>
      <c r="I5" s="384"/>
      <c r="J5" s="384"/>
      <c r="L5" s="504"/>
      <c r="M5" s="383" t="s">
        <v>298</v>
      </c>
      <c r="N5" s="383"/>
      <c r="O5" s="383"/>
      <c r="P5" s="383"/>
      <c r="Q5" s="383"/>
      <c r="R5" s="383"/>
      <c r="S5" s="383"/>
      <c r="T5" s="383"/>
      <c r="U5" s="383"/>
      <c r="V5" s="385"/>
      <c r="W5" s="385"/>
      <c r="X5" s="385"/>
    </row>
    <row r="6" spans="1:24" s="239" customFormat="1" ht="18" x14ac:dyDescent="0.4">
      <c r="A6" s="386" t="s">
        <v>299</v>
      </c>
      <c r="B6" s="387">
        <f>'9'!Q36</f>
        <v>157.8474681816771</v>
      </c>
      <c r="C6" s="387">
        <f>'9'!V36</f>
        <v>134.78819010560724</v>
      </c>
      <c r="D6" s="387">
        <f>'9'!AA36</f>
        <v>106.64180392425742</v>
      </c>
      <c r="E6" s="387">
        <f>'9'!AB36</f>
        <v>106.30979530461093</v>
      </c>
      <c r="F6" s="387">
        <f>'9'!AC36</f>
        <v>106.47458360078787</v>
      </c>
      <c r="G6" s="387">
        <f>'9'!AD36</f>
        <v>98.094562715653268</v>
      </c>
      <c r="H6" s="387">
        <f>'9'!AE36</f>
        <v>94.003398956312452</v>
      </c>
      <c r="I6" s="387">
        <f>'9'!AF36</f>
        <v>84.895441521209946</v>
      </c>
      <c r="J6" s="388">
        <f>'9'!AG36</f>
        <v>86.343763887613761</v>
      </c>
      <c r="L6" s="386" t="s">
        <v>300</v>
      </c>
      <c r="M6" s="389">
        <f>'9'!Q11</f>
        <v>144.61818078911966</v>
      </c>
      <c r="N6" s="389">
        <f>'9'!V11</f>
        <v>120.87701721175264</v>
      </c>
      <c r="O6" s="389">
        <f>'9'!AA11</f>
        <v>93.667497806253564</v>
      </c>
      <c r="P6" s="389">
        <f>'9'!AB11</f>
        <v>92.866267751343557</v>
      </c>
      <c r="Q6" s="389">
        <f>'9'!AC11</f>
        <v>93.325653186473048</v>
      </c>
      <c r="R6" s="389">
        <f>'9'!AD11</f>
        <v>85.603624506806696</v>
      </c>
      <c r="S6" s="389">
        <f>'9'!AE11</f>
        <v>81.217371685140591</v>
      </c>
      <c r="T6" s="389">
        <f>'9'!AF11</f>
        <v>72.385686407394005</v>
      </c>
      <c r="U6" s="390">
        <f>'9'!AG11</f>
        <v>73.644803626445878</v>
      </c>
      <c r="V6" s="389"/>
      <c r="W6" s="389"/>
      <c r="X6" s="389"/>
    </row>
    <row r="7" spans="1:24" s="239" customFormat="1" ht="18" x14ac:dyDescent="0.4">
      <c r="A7" s="386" t="s">
        <v>301</v>
      </c>
      <c r="B7" s="391">
        <f>[5]Foglio1!$C34/1000000*25</f>
        <v>0.15919435807097598</v>
      </c>
      <c r="C7" s="391">
        <f>[5]Foglio1!$H34/1000000*25</f>
        <v>0.17243043022648555</v>
      </c>
      <c r="D7" s="391">
        <f>[5]Foglio1!M34/1000000*25</f>
        <v>0.22492220359516926</v>
      </c>
      <c r="E7" s="391">
        <f>[5]Foglio1!N34/1000000*25</f>
        <v>0.2318366220355251</v>
      </c>
      <c r="F7" s="391">
        <f>[5]Foglio1!O34/1000000*25</f>
        <v>0.23010406096082822</v>
      </c>
      <c r="G7" s="391">
        <f>[5]Foglio1!P34/1000000*25</f>
        <v>0.22312740993369082</v>
      </c>
      <c r="H7" s="391">
        <f>[5]Foglio1!Q34/1000000*25</f>
        <v>0.22492218240151443</v>
      </c>
      <c r="I7" s="391">
        <f>[5]Foglio1!R34/1000000*25</f>
        <v>0.21700994425257902</v>
      </c>
      <c r="J7" s="392">
        <f>J6*AVERAGE(G7:I7)/AVERAGE(G6:I6)</f>
        <v>0.20731087071519191</v>
      </c>
      <c r="L7" s="386" t="s">
        <v>302</v>
      </c>
      <c r="M7" s="393">
        <f>B7/'23'!B$6*'23'!B$11</f>
        <v>0.14393993699184335</v>
      </c>
      <c r="N7" s="393">
        <f>C7/'23'!G$6*'23'!G$11</f>
        <v>0.15285980082740352</v>
      </c>
      <c r="O7" s="393">
        <f>D7/'23'!L$6*'23'!L$11</f>
        <v>0.1927775399390286</v>
      </c>
      <c r="P7" s="393">
        <f>E7/'23'!M$6*'23'!M$11</f>
        <v>0.19833300212524341</v>
      </c>
      <c r="Q7" s="393">
        <f>F7/'23'!N$6*'23'!N$11</f>
        <v>0.19778022173478793</v>
      </c>
      <c r="R7" s="393">
        <f>G7/'23'!O$6*'23'!O$11</f>
        <v>0.19022059654994028</v>
      </c>
      <c r="S7" s="393">
        <f>H7/'23'!P$6*'23'!P$11</f>
        <v>0.19140512096892123</v>
      </c>
      <c r="T7" s="393">
        <f>I7/'23'!Q$6*'23'!Q$11</f>
        <v>0.18289249220402767</v>
      </c>
      <c r="U7" s="394">
        <f t="shared" ref="U7:U8" si="0">T7</f>
        <v>0.18289249220402767</v>
      </c>
      <c r="V7" s="393"/>
      <c r="W7" s="393"/>
      <c r="X7" s="393"/>
    </row>
    <row r="8" spans="1:24" s="239" customFormat="1" ht="18.600000000000001" thickBot="1" x14ac:dyDescent="0.45">
      <c r="A8" s="395" t="s">
        <v>303</v>
      </c>
      <c r="B8" s="396">
        <f>[5]Foglio1!$C35/1000000*298</f>
        <v>0.48934588651991001</v>
      </c>
      <c r="C8" s="396">
        <f>[5]Foglio1!$H35/1000000*298</f>
        <v>0.5143307133516376</v>
      </c>
      <c r="D8" s="396">
        <f>[5]Foglio1!M35/1000000*298</f>
        <v>0.56335176671770693</v>
      </c>
      <c r="E8" s="396">
        <f>[5]Foglio1!N35/1000000*298</f>
        <v>0.55787082528347531</v>
      </c>
      <c r="F8" s="396">
        <f>[5]Foglio1!O35/1000000*298</f>
        <v>0.52542661071628893</v>
      </c>
      <c r="G8" s="396">
        <f>[5]Foglio1!P35/1000000*298</f>
        <v>0.5048365379953339</v>
      </c>
      <c r="H8" s="396">
        <f>[5]Foglio1!Q35/1000000*298</f>
        <v>0.46372935054784598</v>
      </c>
      <c r="I8" s="396">
        <f>[5]Foglio1!R35/1000000*298</f>
        <v>0.44087093870901434</v>
      </c>
      <c r="J8" s="397">
        <f>J6*AVERAGE(G8:I8)/AVERAGE(G6:I6)</f>
        <v>0.43934649426253619</v>
      </c>
      <c r="L8" s="395" t="s">
        <v>304</v>
      </c>
      <c r="M8" s="398">
        <f>B8/'23'!B$6*'23'!B$11</f>
        <v>0.44245547974438804</v>
      </c>
      <c r="N8" s="398">
        <f>C8/'23'!G$6*'23'!G$11</f>
        <v>0.45595484682767717</v>
      </c>
      <c r="O8" s="398">
        <f>D8/'23'!L$6*'23'!L$11</f>
        <v>0.48284058208683472</v>
      </c>
      <c r="P8" s="398">
        <f>E8/'23'!M$6*'23'!M$11</f>
        <v>0.47725072339780911</v>
      </c>
      <c r="Q8" s="398">
        <f>F8/'23'!N$6*'23'!N$11</f>
        <v>0.4516173731958445</v>
      </c>
      <c r="R8" s="398">
        <f>G8/'23'!O$6*'23'!O$11</f>
        <v>0.43038328391037822</v>
      </c>
      <c r="S8" s="398">
        <f>H8/'23'!P$6*'23'!P$11</f>
        <v>0.39462613909730637</v>
      </c>
      <c r="T8" s="398">
        <f>I8/'23'!Q$6*'23'!Q$11</f>
        <v>0.37155893937732537</v>
      </c>
      <c r="U8" s="399">
        <f t="shared" si="0"/>
        <v>0.37155893937732537</v>
      </c>
      <c r="V8" s="393"/>
      <c r="W8" s="393"/>
      <c r="X8" s="393"/>
    </row>
    <row r="9" spans="1:24" s="239" customFormat="1" ht="16.2" thickBot="1" x14ac:dyDescent="0.35">
      <c r="A9" s="395" t="s">
        <v>305</v>
      </c>
      <c r="B9" s="400">
        <f t="shared" ref="B9:H9" si="1">SUM(B6:B8)</f>
        <v>158.49600842626799</v>
      </c>
      <c r="C9" s="400">
        <f t="shared" si="1"/>
        <v>135.47495124918535</v>
      </c>
      <c r="D9" s="400">
        <f t="shared" si="1"/>
        <v>107.43007789457029</v>
      </c>
      <c r="E9" s="400">
        <f t="shared" si="1"/>
        <v>107.09950275192993</v>
      </c>
      <c r="F9" s="400">
        <f t="shared" si="1"/>
        <v>107.23011427246499</v>
      </c>
      <c r="G9" s="400">
        <f t="shared" si="1"/>
        <v>98.822526663582295</v>
      </c>
      <c r="H9" s="400">
        <f t="shared" si="1"/>
        <v>94.692050489261817</v>
      </c>
      <c r="I9" s="400">
        <f>SUM(I6:I8)</f>
        <v>85.553322404171539</v>
      </c>
      <c r="J9" s="401">
        <f>SUM(J6:J8)</f>
        <v>86.990421252591489</v>
      </c>
      <c r="L9" s="395" t="s">
        <v>305</v>
      </c>
      <c r="M9" s="400">
        <f t="shared" ref="M9:T9" si="2">SUM(M6:M8)</f>
        <v>145.20457620585589</v>
      </c>
      <c r="N9" s="400">
        <f t="shared" si="2"/>
        <v>121.48583185940772</v>
      </c>
      <c r="O9" s="400">
        <f t="shared" si="2"/>
        <v>94.343115928279431</v>
      </c>
      <c r="P9" s="400">
        <f t="shared" si="2"/>
        <v>93.541851476866611</v>
      </c>
      <c r="Q9" s="400">
        <f t="shared" si="2"/>
        <v>93.975050781403681</v>
      </c>
      <c r="R9" s="400">
        <f t="shared" si="2"/>
        <v>86.224228387267004</v>
      </c>
      <c r="S9" s="400">
        <f t="shared" si="2"/>
        <v>81.803402945206827</v>
      </c>
      <c r="T9" s="400">
        <f t="shared" si="2"/>
        <v>72.94013783897536</v>
      </c>
      <c r="U9" s="401">
        <f>SUM(U6:U8)</f>
        <v>74.199255058027234</v>
      </c>
      <c r="V9" s="402"/>
      <c r="W9" s="402"/>
      <c r="X9" s="402"/>
    </row>
    <row r="10" spans="1:24" s="239" customFormat="1" ht="15.6" x14ac:dyDescent="0.3">
      <c r="A10" s="5" t="s">
        <v>306</v>
      </c>
      <c r="B10" s="403"/>
      <c r="C10" s="403"/>
      <c r="D10" s="403"/>
      <c r="E10" s="403"/>
      <c r="F10" s="403"/>
      <c r="G10" s="403"/>
      <c r="H10" s="301"/>
      <c r="I10" s="301"/>
      <c r="J10" s="301"/>
    </row>
    <row r="11" spans="1:24" s="239" customFormat="1" ht="15.6" x14ac:dyDescent="0.3">
      <c r="A11" s="5"/>
      <c r="B11" s="301"/>
      <c r="C11" s="301"/>
      <c r="D11" s="301"/>
      <c r="E11" s="301"/>
      <c r="F11" s="301"/>
      <c r="G11" s="301"/>
      <c r="H11" s="301"/>
      <c r="I11" s="301"/>
      <c r="J11" s="5"/>
    </row>
    <row r="12" spans="1:24" s="239" customFormat="1" ht="16.2" thickBot="1" x14ac:dyDescent="0.35">
      <c r="A12" s="64" t="s">
        <v>307</v>
      </c>
      <c r="B12" s="5"/>
      <c r="C12" s="5"/>
      <c r="D12" s="5"/>
      <c r="E12" s="5"/>
      <c r="F12" s="5"/>
      <c r="G12" s="5"/>
      <c r="H12" s="5"/>
      <c r="I12" s="5"/>
      <c r="J12" s="5"/>
    </row>
    <row r="13" spans="1:24" s="239" customFormat="1" ht="15.6" x14ac:dyDescent="0.3">
      <c r="A13" s="503" t="s">
        <v>308</v>
      </c>
      <c r="B13" s="381">
        <v>2005</v>
      </c>
      <c r="C13" s="381">
        <v>2010</v>
      </c>
      <c r="D13" s="404">
        <v>2015</v>
      </c>
      <c r="E13" s="404">
        <v>2016</v>
      </c>
      <c r="F13" s="404">
        <v>2017</v>
      </c>
      <c r="G13" s="404">
        <v>2018</v>
      </c>
      <c r="H13" s="404">
        <v>2019</v>
      </c>
      <c r="I13" s="404">
        <v>2020</v>
      </c>
      <c r="J13" s="5"/>
    </row>
    <row r="14" spans="1:24" s="239" customFormat="1" ht="16.2" thickBot="1" x14ac:dyDescent="0.35">
      <c r="A14" s="504"/>
      <c r="B14" s="383" t="s">
        <v>309</v>
      </c>
      <c r="C14" s="383"/>
      <c r="D14" s="383"/>
      <c r="E14" s="383"/>
      <c r="F14" s="383"/>
      <c r="G14" s="383"/>
      <c r="H14" s="383"/>
      <c r="I14" s="383"/>
      <c r="J14" s="5"/>
    </row>
    <row r="15" spans="1:24" s="239" customFormat="1" ht="18" x14ac:dyDescent="0.4">
      <c r="A15" s="386" t="s">
        <v>310</v>
      </c>
      <c r="B15" s="405">
        <f>[5]Foglio1!$C30/1000</f>
        <v>129.12511144410377</v>
      </c>
      <c r="C15" s="405">
        <f>[5]Foglio1!$H30/1000</f>
        <v>102.27184769534844</v>
      </c>
      <c r="D15" s="405">
        <f>[5]Foglio1!M30/1000</f>
        <v>86.271662771999942</v>
      </c>
      <c r="E15" s="405">
        <f>[5]Foglio1!N30/1000</f>
        <v>82.940077425267717</v>
      </c>
      <c r="F15" s="405">
        <f>[5]Foglio1!O30/1000</f>
        <v>80.570357057719221</v>
      </c>
      <c r="G15" s="405">
        <f>[5]Foglio1!P30/1000</f>
        <v>75.89248195321349</v>
      </c>
      <c r="H15" s="405">
        <f>[5]Foglio1!Q30/1000</f>
        <v>73.823368096151171</v>
      </c>
      <c r="I15" s="405">
        <f>[5]Foglio1!R30/1000</f>
        <v>69.389179686541482</v>
      </c>
      <c r="J15" s="301"/>
      <c r="K15" s="259"/>
      <c r="L15" s="259"/>
      <c r="M15" s="259"/>
    </row>
    <row r="16" spans="1:24" s="239" customFormat="1" ht="18" x14ac:dyDescent="0.4">
      <c r="A16" s="386" t="s">
        <v>311</v>
      </c>
      <c r="B16" s="406">
        <f>[5]Foglio1!$C31/1000</f>
        <v>183.90635234145913</v>
      </c>
      <c r="C16" s="406">
        <f>[5]Foglio1!$H31/1000</f>
        <v>78.980176323774941</v>
      </c>
      <c r="D16" s="406">
        <f>[5]Foglio1!M31/1000</f>
        <v>32.518147087917505</v>
      </c>
      <c r="E16" s="406">
        <f>[5]Foglio1!N31/1000</f>
        <v>25.02993007347818</v>
      </c>
      <c r="F16" s="406">
        <f>[5]Foglio1!O31/1000</f>
        <v>22.478726709369234</v>
      </c>
      <c r="G16" s="406">
        <f>[5]Foglio1!P31/1000</f>
        <v>20.302998876885663</v>
      </c>
      <c r="H16" s="406">
        <f>[5]Foglio1!Q31/1000</f>
        <v>16.711717261915915</v>
      </c>
      <c r="I16" s="406">
        <f>[5]Foglio1!R31/1000</f>
        <v>15.374805734665369</v>
      </c>
      <c r="J16" s="301"/>
      <c r="K16" s="259"/>
      <c r="L16" s="259"/>
      <c r="M16" s="259"/>
    </row>
    <row r="17" spans="1:24" s="239" customFormat="1" ht="15.6" x14ac:dyDescent="0.3">
      <c r="A17" s="386" t="s">
        <v>312</v>
      </c>
      <c r="B17" s="406">
        <f>[5]Foglio1!$C32/1000</f>
        <v>18.565205696451098</v>
      </c>
      <c r="C17" s="406">
        <f>[5]Foglio1!$H32/1000</f>
        <v>26.010445768841375</v>
      </c>
      <c r="D17" s="406">
        <f>[5]Foglio1!M32/1000</f>
        <v>27.843573537052638</v>
      </c>
      <c r="E17" s="406">
        <f>[5]Foglio1!N32/1000</f>
        <v>30.285623987822994</v>
      </c>
      <c r="F17" s="406">
        <f>[5]Foglio1!O32/1000</f>
        <v>30.401439592940239</v>
      </c>
      <c r="G17" s="406">
        <f>[5]Foglio1!P32/1000</f>
        <v>30.08074017216159</v>
      </c>
      <c r="H17" s="406">
        <f>[5]Foglio1!Q32/1000</f>
        <v>30.218029265596833</v>
      </c>
      <c r="I17" s="406">
        <f>[5]Foglio1!R32/1000</f>
        <v>30.478374829230255</v>
      </c>
      <c r="J17" s="301"/>
      <c r="K17" s="259"/>
      <c r="L17" s="259"/>
      <c r="M17" s="259"/>
    </row>
    <row r="18" spans="1:24" s="239" customFormat="1" ht="15.6" x14ac:dyDescent="0.3">
      <c r="A18" s="386" t="s">
        <v>313</v>
      </c>
      <c r="B18" s="406">
        <f>[5]Foglio1!$C33/1000</f>
        <v>36.970470131027426</v>
      </c>
      <c r="C18" s="406">
        <f>[5]Foglio1!$H33/1000</f>
        <v>35.897439085066395</v>
      </c>
      <c r="D18" s="406">
        <f>[5]Foglio1!M33/1000</f>
        <v>32.145345675205299</v>
      </c>
      <c r="E18" s="406">
        <f>[5]Foglio1!N33/1000</f>
        <v>33.604666110735337</v>
      </c>
      <c r="F18" s="406">
        <f>[5]Foglio1!O33/1000</f>
        <v>34.656299983103658</v>
      </c>
      <c r="G18" s="406">
        <f>[5]Foglio1!P33/1000</f>
        <v>32.456821960641307</v>
      </c>
      <c r="H18" s="406">
        <f>[5]Foglio1!Q33/1000</f>
        <v>33.267949655884735</v>
      </c>
      <c r="I18" s="406">
        <f>[5]Foglio1!R33/1000</f>
        <v>31.249012781444794</v>
      </c>
      <c r="J18" s="301"/>
      <c r="K18" s="259"/>
      <c r="L18" s="259"/>
      <c r="M18" s="259"/>
    </row>
    <row r="19" spans="1:24" s="239" customFormat="1" ht="18" x14ac:dyDescent="0.4">
      <c r="A19" s="386" t="s">
        <v>314</v>
      </c>
      <c r="B19" s="406">
        <f>[5]Foglio1!$C36/1000</f>
        <v>0.22230746421780093</v>
      </c>
      <c r="C19" s="406">
        <f>[5]Foglio1!$H36/1000</f>
        <v>0.21628963994821707</v>
      </c>
      <c r="D19" s="406">
        <f>[5]Foglio1!M36/1000</f>
        <v>0.22685971277286479</v>
      </c>
      <c r="E19" s="406">
        <f>[5]Foglio1!N36/1000</f>
        <v>0.1972608584726521</v>
      </c>
      <c r="F19" s="406">
        <f>[5]Foglio1!O36/1000</f>
        <v>0.17849536514844372</v>
      </c>
      <c r="G19" s="406">
        <f>[5]Foglio1!P36/1000</f>
        <v>0.15853440178446981</v>
      </c>
      <c r="H19" s="406">
        <f>[5]Foglio1!Q36/1000</f>
        <v>0.11782440849917196</v>
      </c>
      <c r="I19" s="406">
        <f>[5]Foglio1!R36/1000</f>
        <v>9.448151196407463E-2</v>
      </c>
      <c r="J19" s="301"/>
      <c r="K19" s="259"/>
      <c r="L19" s="259"/>
      <c r="M19" s="259"/>
    </row>
    <row r="20" spans="1:24" s="239" customFormat="1" ht="18.600000000000001" thickBot="1" x14ac:dyDescent="0.45">
      <c r="A20" s="395" t="s">
        <v>315</v>
      </c>
      <c r="B20" s="407">
        <f>[5]Foglio1!$C37/1000</f>
        <v>5.9268176024470778</v>
      </c>
      <c r="C20" s="407">
        <f>[5]Foglio1!$H37/1000</f>
        <v>2.8503994058321909</v>
      </c>
      <c r="D20" s="407">
        <f>[5]Foglio1!M37/1000</f>
        <v>1.4055012465627477</v>
      </c>
      <c r="E20" s="407">
        <f>[5]Foglio1!N37/1000</f>
        <v>1.2365137633030854</v>
      </c>
      <c r="F20" s="407">
        <f>[5]Foglio1!O37/1000</f>
        <v>1.1739558378762918</v>
      </c>
      <c r="G20" s="407">
        <f>[5]Foglio1!P37/1000</f>
        <v>1.0119929019482217</v>
      </c>
      <c r="H20" s="407">
        <f>[5]Foglio1!Q37/1000</f>
        <v>0.93568330384803466</v>
      </c>
      <c r="I20" s="407">
        <f>[5]Foglio1!R37/1000</f>
        <v>0.80163040747032344</v>
      </c>
      <c r="J20" s="301"/>
      <c r="K20" s="259"/>
      <c r="L20" s="259"/>
      <c r="M20" s="259"/>
    </row>
    <row r="21" spans="1:24" s="239" customFormat="1" ht="15.6" x14ac:dyDescent="0.3">
      <c r="B21" s="408"/>
      <c r="C21" s="408"/>
      <c r="D21" s="408"/>
      <c r="E21" s="408"/>
      <c r="F21" s="408"/>
      <c r="G21" s="5"/>
      <c r="H21" s="5"/>
      <c r="I21" s="5"/>
      <c r="J21" s="5"/>
    </row>
    <row r="22" spans="1:24" s="239" customFormat="1" ht="13.8" x14ac:dyDescent="0.25">
      <c r="B22" s="409"/>
      <c r="C22" s="409"/>
      <c r="D22" s="409"/>
      <c r="E22" s="409"/>
      <c r="F22" s="409"/>
      <c r="G22" s="409"/>
      <c r="H22" s="409"/>
      <c r="I22" s="409"/>
      <c r="J22" s="409"/>
    </row>
    <row r="23" spans="1:24" s="239" customFormat="1" ht="16.2" thickBot="1" x14ac:dyDescent="0.35">
      <c r="A23" s="64" t="s">
        <v>316</v>
      </c>
      <c r="L23" s="64" t="s">
        <v>317</v>
      </c>
    </row>
    <row r="24" spans="1:24" s="239" customFormat="1" ht="15.6" x14ac:dyDescent="0.3">
      <c r="A24" s="503" t="s">
        <v>296</v>
      </c>
      <c r="B24" s="381">
        <v>2005</v>
      </c>
      <c r="C24" s="381">
        <v>2010</v>
      </c>
      <c r="D24" s="381">
        <v>2015</v>
      </c>
      <c r="E24" s="381">
        <v>2016</v>
      </c>
      <c r="F24" s="381">
        <v>2017</v>
      </c>
      <c r="G24" s="381">
        <v>2018</v>
      </c>
      <c r="H24" s="382">
        <v>2019</v>
      </c>
      <c r="I24" s="382">
        <v>2020</v>
      </c>
      <c r="J24" s="382" t="s">
        <v>297</v>
      </c>
      <c r="L24" s="503" t="s">
        <v>296</v>
      </c>
      <c r="M24" s="381">
        <v>2005</v>
      </c>
      <c r="N24" s="381">
        <v>2010</v>
      </c>
      <c r="O24" s="381">
        <v>2015</v>
      </c>
      <c r="P24" s="381">
        <v>2016</v>
      </c>
      <c r="Q24" s="381">
        <v>2017</v>
      </c>
      <c r="R24" s="381">
        <v>2018</v>
      </c>
      <c r="S24" s="382">
        <v>2019</v>
      </c>
      <c r="T24" s="382">
        <v>2020</v>
      </c>
      <c r="U24" s="382" t="s">
        <v>297</v>
      </c>
      <c r="V24" s="385"/>
      <c r="W24" s="385"/>
      <c r="X24" s="385"/>
    </row>
    <row r="25" spans="1:24" s="239" customFormat="1" ht="16.2" customHeight="1" thickBot="1" x14ac:dyDescent="0.35">
      <c r="A25" s="504"/>
      <c r="B25" s="383" t="s">
        <v>318</v>
      </c>
      <c r="C25" s="383"/>
      <c r="D25" s="383"/>
      <c r="E25" s="383"/>
      <c r="F25" s="383"/>
      <c r="G25" s="384"/>
      <c r="H25" s="384"/>
      <c r="I25" s="384"/>
      <c r="J25" s="384"/>
      <c r="L25" s="504"/>
      <c r="M25" s="383" t="s">
        <v>319</v>
      </c>
      <c r="N25" s="383"/>
      <c r="O25" s="383"/>
      <c r="P25" s="383"/>
      <c r="Q25" s="383"/>
      <c r="R25" s="383"/>
      <c r="S25" s="383"/>
      <c r="T25" s="383"/>
      <c r="U25" s="383"/>
      <c r="V25" s="385"/>
      <c r="W25" s="385"/>
      <c r="X25" s="385"/>
    </row>
    <row r="26" spans="1:24" ht="18" x14ac:dyDescent="0.4">
      <c r="A26" s="386" t="s">
        <v>299</v>
      </c>
      <c r="B26" s="387">
        <f>B6/('13'!Q$6-'13'!Q$7+'13'!Q$8)*1000</f>
        <v>450.3920518184126</v>
      </c>
      <c r="C26" s="387">
        <f>C6/('13'!V$6-'13'!V$7+'13'!V$8)*1000</f>
        <v>379.6593510622767</v>
      </c>
      <c r="D26" s="387">
        <f>D6/('13'!AA$6-'13'!AA$7+'13'!AA$8)*1000</f>
        <v>312.88714781199707</v>
      </c>
      <c r="E26" s="387">
        <f>E6/('13'!AB$6-'13'!AB$7+'13'!AB$8)*1000</f>
        <v>304.62199862616296</v>
      </c>
      <c r="F26" s="387">
        <f>F6/('13'!AC$6-'13'!AC$7+'13'!AC$8)*1000</f>
        <v>299.85779855607484</v>
      </c>
      <c r="G26" s="387">
        <f>G6/('13'!AD$6-'13'!AD$7+'13'!AD$8)*1000</f>
        <v>282.19445902370228</v>
      </c>
      <c r="H26" s="387">
        <f>H6/('13'!AE$6-'13'!AE$7+'13'!AE$8)*1000</f>
        <v>266.85500278646072</v>
      </c>
      <c r="I26" s="387">
        <f>I6/('13'!AF$6-'13'!AF$7+'13'!AF$8)*1000</f>
        <v>251.25511635331728</v>
      </c>
      <c r="J26" s="388">
        <f>J6/('13'!AG$6-'13'!AG$7+'13'!AG$8)*1000</f>
        <v>252.74076515643989</v>
      </c>
      <c r="L26" s="386" t="s">
        <v>300</v>
      </c>
      <c r="M26" s="389">
        <f>M6/('13'!Q$6-'13'!Q$7)*1000</f>
        <v>487.19580885432646</v>
      </c>
      <c r="N26" s="389">
        <f>N6/('13'!V$6-'13'!V$7)*1000</f>
        <v>404.57936100238237</v>
      </c>
      <c r="O26" s="389">
        <f>O6/('13'!AA$6-'13'!AA$7)*1000</f>
        <v>332.6714218354121</v>
      </c>
      <c r="P26" s="389">
        <f>P6/('13'!AB$6-'13'!AB$7)*1000</f>
        <v>322.51570187524197</v>
      </c>
      <c r="Q26" s="389">
        <f>Q6/('13'!AC$6-'13'!AC$7)*1000</f>
        <v>317.42988329574507</v>
      </c>
      <c r="R26" s="389">
        <f>R6/('13'!AD$6-'13'!AD$7)*1000</f>
        <v>297.24289873730896</v>
      </c>
      <c r="S26" s="389">
        <f>S6/('13'!AE$6-'13'!AE$7)*1000</f>
        <v>278.12432014580537</v>
      </c>
      <c r="T26" s="389">
        <f>T6/('13'!AF$6-'13'!AF$7)*1000</f>
        <v>259.83102341153136</v>
      </c>
      <c r="U26" s="390">
        <f>U6/('13'!AG$6-'13'!AG$7)*1000</f>
        <v>258.99030191528971</v>
      </c>
      <c r="V26" s="389"/>
      <c r="W26" s="389"/>
      <c r="X26" s="389"/>
    </row>
    <row r="27" spans="1:24" ht="18" x14ac:dyDescent="0.4">
      <c r="A27" s="386" t="s">
        <v>301</v>
      </c>
      <c r="B27" s="387">
        <f>B7/('13'!Q$6-'13'!Q$7+'13'!Q$8)*1000</f>
        <v>0.45423518283472125</v>
      </c>
      <c r="C27" s="387">
        <f>C7/('13'!V$6-'13'!V$7+'13'!V$8)*1000</f>
        <v>0.48568665542496453</v>
      </c>
      <c r="D27" s="387">
        <f>D7/('13'!AA$6-'13'!AA$7+'13'!AA$8)*1000</f>
        <v>0.65992194592343933</v>
      </c>
      <c r="E27" s="387">
        <f>E7/('13'!AB$6-'13'!AB$7+'13'!AB$8)*1000</f>
        <v>0.66430882457109675</v>
      </c>
      <c r="F27" s="387">
        <f>F7/('13'!AC$6-'13'!AC$7+'13'!AC$8)*1000</f>
        <v>0.64802786566630199</v>
      </c>
      <c r="G27" s="387">
        <f>G7/('13'!AD$6-'13'!AD$7+'13'!AD$8)*1000</f>
        <v>0.64188388220981552</v>
      </c>
      <c r="H27" s="387">
        <f>H7/('13'!AE$6-'13'!AE$7+'13'!AE$8)*1000</f>
        <v>0.63850467406383538</v>
      </c>
      <c r="I27" s="387">
        <f>I7/('13'!AF$6-'13'!AF$7+'13'!AF$8)*1000</f>
        <v>0.64225896957478401</v>
      </c>
      <c r="J27" s="388">
        <f>J7/('13'!AG$6-'13'!AG$7+'13'!AG$8)*1000</f>
        <v>0.60682909489566172</v>
      </c>
      <c r="L27" s="386" t="s">
        <v>302</v>
      </c>
      <c r="M27" s="410">
        <f>M7/('13'!Q$6-'13'!Q$7)*1000</f>
        <v>0.48491091262889058</v>
      </c>
      <c r="N27" s="410">
        <f>N7/('13'!V$6-'13'!V$7)*1000</f>
        <v>0.51162679199275762</v>
      </c>
      <c r="O27" s="410">
        <f>O7/('13'!AA$6-'13'!AA$7)*1000</f>
        <v>0.68467269662847696</v>
      </c>
      <c r="P27" s="410">
        <f>P7/('13'!AB$6-'13'!AB$7)*1000</f>
        <v>0.68879162406654715</v>
      </c>
      <c r="Q27" s="410">
        <f>Q7/('13'!AC$6-'13'!AC$7)*1000</f>
        <v>0.67271270609847789</v>
      </c>
      <c r="R27" s="410">
        <f>R7/('13'!AD$6-'13'!AD$7)*1000</f>
        <v>0.66050616248788085</v>
      </c>
      <c r="S27" s="410">
        <f>S7/('13'!AE$6-'13'!AE$7)*1000</f>
        <v>0.65545606854015603</v>
      </c>
      <c r="T27" s="410">
        <f>T7/('13'!AF$6-'13'!AF$7)*1000</f>
        <v>0.6564991752126822</v>
      </c>
      <c r="U27" s="411">
        <f>U7/('13'!AG$6-'13'!AG$7)*1000</f>
        <v>0.64318701987754712</v>
      </c>
      <c r="V27" s="410"/>
      <c r="W27" s="410"/>
      <c r="X27" s="410"/>
    </row>
    <row r="28" spans="1:24" ht="18.600000000000001" thickBot="1" x14ac:dyDescent="0.45">
      <c r="A28" s="395" t="s">
        <v>303</v>
      </c>
      <c r="B28" s="412">
        <f>B8/('13'!Q$6-'13'!Q$7+'13'!Q$8)*1000</f>
        <v>1.3962688183565433</v>
      </c>
      <c r="C28" s="412">
        <f>C8/('13'!V$6-'13'!V$7+'13'!V$8)*1000</f>
        <v>1.4487208761352548</v>
      </c>
      <c r="D28" s="412">
        <f>D8/('13'!AA$6-'13'!AA$7+'13'!AA$8)*1000</f>
        <v>1.6528745859207881</v>
      </c>
      <c r="E28" s="412">
        <f>E8/('13'!AB$6-'13'!AB$7+'13'!AB$8)*1000</f>
        <v>1.5985330917640144</v>
      </c>
      <c r="F28" s="412">
        <f>F8/('13'!AC$6-'13'!AC$7+'13'!AC$8)*1000</f>
        <v>1.4797265362679504</v>
      </c>
      <c r="G28" s="412">
        <f>G8/('13'!AD$6-'13'!AD$7+'13'!AD$8)*1000</f>
        <v>1.45229327488769</v>
      </c>
      <c r="H28" s="412">
        <f>H8/('13'!AE$6-'13'!AE$7+'13'!AE$8)*1000</f>
        <v>1.3164257729672144</v>
      </c>
      <c r="I28" s="412">
        <f>I8/('13'!AF$6-'13'!AF$7+'13'!AF$8)*1000</f>
        <v>1.304794191740613</v>
      </c>
      <c r="J28" s="413">
        <f>J8/('13'!AG$6-'13'!AG$7+'13'!AG$8)*1000</f>
        <v>1.2860311402829858</v>
      </c>
      <c r="L28" s="395" t="s">
        <v>304</v>
      </c>
      <c r="M28" s="414">
        <f>M8/('13'!Q$6-'13'!Q$7)*1000</f>
        <v>1.4905626260810632</v>
      </c>
      <c r="N28" s="414">
        <f>N8/('13'!V$6-'13'!V$7)*1000</f>
        <v>1.5260959016909386</v>
      </c>
      <c r="O28" s="414">
        <f>O8/('13'!AA$6-'13'!AA$7)*1000</f>
        <v>1.7148665943325891</v>
      </c>
      <c r="P28" s="414">
        <f>P8/('13'!AB$6-'13'!AB$7)*1000</f>
        <v>1.6574463015919416</v>
      </c>
      <c r="Q28" s="414">
        <f>Q8/('13'!AC$6-'13'!AC$7)*1000</f>
        <v>1.5360926516254645</v>
      </c>
      <c r="R28" s="414">
        <f>R8/('13'!AD$6-'13'!AD$7)*1000</f>
        <v>1.4944270831363098</v>
      </c>
      <c r="S28" s="414">
        <f>S8/('13'!AE$6-'13'!AE$7)*1000</f>
        <v>1.3513750121549795</v>
      </c>
      <c r="T28" s="414">
        <f>T8/('13'!AF$6-'13'!AF$7)*1000</f>
        <v>1.3337241693442312</v>
      </c>
      <c r="U28" s="415">
        <f>U8/('13'!AG$6-'13'!AG$7)*1000</f>
        <v>1.3066795910920461</v>
      </c>
      <c r="V28" s="416"/>
      <c r="W28" s="416"/>
      <c r="X28" s="416"/>
    </row>
    <row r="29" spans="1:24" ht="16.2" thickBot="1" x14ac:dyDescent="0.35">
      <c r="A29" s="395" t="s">
        <v>305</v>
      </c>
      <c r="B29" s="400">
        <f>B9/('13'!Q$6-'13'!Q$7+'13'!Q$8)*1000</f>
        <v>452.24255581960387</v>
      </c>
      <c r="C29" s="400">
        <f>C9/('13'!V$6-'13'!V$7+'13'!V$8)*1000</f>
        <v>381.59375859383687</v>
      </c>
      <c r="D29" s="400">
        <f>D9/('13'!AA$6-'13'!AA$7+'13'!AA$8)*1000</f>
        <v>315.19994434384131</v>
      </c>
      <c r="E29" s="400">
        <f>E9/('13'!AB$6-'13'!AB$7+'13'!AB$8)*1000</f>
        <v>306.88484054249807</v>
      </c>
      <c r="F29" s="400">
        <f>F9/('13'!AC$6-'13'!AC$7+'13'!AC$8)*1000</f>
        <v>301.98555295800912</v>
      </c>
      <c r="G29" s="400">
        <f>G9/('13'!AD$6-'13'!AD$7+'13'!AD$8)*1000</f>
        <v>284.28863618079981</v>
      </c>
      <c r="H29" s="400">
        <f>H9/('13'!AE$6-'13'!AE$7+'13'!AE$8)*1000</f>
        <v>268.80993323349179</v>
      </c>
      <c r="I29" s="400">
        <f>I9/('13'!AF$6-'13'!AF$7+'13'!AF$8)*1000</f>
        <v>253.20216951463266</v>
      </c>
      <c r="J29" s="401">
        <f>J9/('13'!AG$6-'13'!AG$7+'13'!AG$8)*1000</f>
        <v>254.63362539161849</v>
      </c>
      <c r="L29" s="395" t="s">
        <v>305</v>
      </c>
      <c r="M29" s="417">
        <f>M9/('13'!Q$6-'13'!Q$7)*1000</f>
        <v>489.17128239303639</v>
      </c>
      <c r="N29" s="417">
        <f>N9/('13'!V$6-'13'!V$7)*1000</f>
        <v>406.617083696066</v>
      </c>
      <c r="O29" s="417">
        <f>O9/('13'!AA$6-'13'!AA$7)*1000</f>
        <v>335.07096112637316</v>
      </c>
      <c r="P29" s="417">
        <f>P9/('13'!AB$6-'13'!AB$7)*1000</f>
        <v>324.86193980090047</v>
      </c>
      <c r="Q29" s="417">
        <f>Q9/('13'!AC$6-'13'!AC$7)*1000</f>
        <v>319.63868865346899</v>
      </c>
      <c r="R29" s="417">
        <f>R9/('13'!AD$6-'13'!AD$7)*1000</f>
        <v>299.3978319829331</v>
      </c>
      <c r="S29" s="417">
        <f>S9/('13'!AE$6-'13'!AE$7)*1000</f>
        <v>280.13115122650049</v>
      </c>
      <c r="T29" s="417">
        <f>T9/('13'!AF$6-'13'!AF$7)*1000</f>
        <v>261.82124675608827</v>
      </c>
      <c r="U29" s="418">
        <f>U9/('13'!AG$6-'13'!AG$7)*1000</f>
        <v>260.94016852625936</v>
      </c>
      <c r="V29" s="419"/>
      <c r="W29" s="419"/>
      <c r="X29" s="419"/>
    </row>
    <row r="30" spans="1:24" ht="15.6" x14ac:dyDescent="0.3">
      <c r="A30" s="239" t="s">
        <v>320</v>
      </c>
      <c r="B30" s="5"/>
      <c r="C30" s="5"/>
      <c r="D30" s="5"/>
      <c r="E30" s="5"/>
      <c r="F30" s="5"/>
      <c r="G30" s="5"/>
      <c r="H30" s="5"/>
      <c r="I30" s="5"/>
      <c r="J30" s="5"/>
      <c r="M30" s="420"/>
      <c r="N30" s="420"/>
      <c r="O30" s="420"/>
      <c r="P30" s="420"/>
      <c r="Q30" s="420"/>
      <c r="R30" s="420"/>
      <c r="S30" s="420"/>
      <c r="T30" s="420"/>
      <c r="U30" s="420"/>
      <c r="V30" s="420"/>
      <c r="W30" s="420"/>
      <c r="X30" s="420"/>
    </row>
    <row r="31" spans="1:24" ht="15.6" x14ac:dyDescent="0.3">
      <c r="A31" s="5"/>
      <c r="B31" s="5"/>
      <c r="C31" s="5"/>
      <c r="D31" s="5"/>
      <c r="E31" s="5"/>
      <c r="F31" s="5"/>
      <c r="G31" s="5"/>
      <c r="H31" s="5"/>
      <c r="I31" s="5"/>
      <c r="J31" s="5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</row>
    <row r="32" spans="1:24" ht="16.2" thickBot="1" x14ac:dyDescent="0.35">
      <c r="A32" s="64" t="s">
        <v>321</v>
      </c>
      <c r="B32" s="5"/>
      <c r="C32" s="5"/>
      <c r="D32" s="5"/>
      <c r="E32" s="5"/>
      <c r="F32" s="5"/>
      <c r="G32" s="5"/>
      <c r="H32" s="5"/>
      <c r="I32" s="5"/>
      <c r="J32" s="5"/>
      <c r="L32" s="64" t="s">
        <v>322</v>
      </c>
      <c r="M32" s="239"/>
      <c r="N32" s="239"/>
      <c r="O32" s="239"/>
      <c r="P32" s="239"/>
      <c r="Q32" s="239"/>
      <c r="R32" s="239"/>
      <c r="S32" s="239"/>
      <c r="T32" s="239"/>
      <c r="U32" s="239"/>
      <c r="V32" s="239"/>
      <c r="W32" s="239"/>
      <c r="X32" s="239"/>
    </row>
    <row r="33" spans="1:24" ht="15.6" x14ac:dyDescent="0.3">
      <c r="A33" s="503" t="s">
        <v>308</v>
      </c>
      <c r="B33" s="381">
        <v>2005</v>
      </c>
      <c r="C33" s="381">
        <v>2010</v>
      </c>
      <c r="D33" s="404">
        <v>2015</v>
      </c>
      <c r="E33" s="404">
        <v>2016</v>
      </c>
      <c r="F33" s="404">
        <v>2017</v>
      </c>
      <c r="G33" s="404">
        <v>2018</v>
      </c>
      <c r="H33" s="404">
        <v>2019</v>
      </c>
      <c r="I33" s="404">
        <v>2020</v>
      </c>
      <c r="J33" s="5"/>
      <c r="L33" s="503" t="s">
        <v>296</v>
      </c>
      <c r="M33" s="381">
        <v>2005</v>
      </c>
      <c r="N33" s="381">
        <v>2010</v>
      </c>
      <c r="O33" s="381">
        <v>2015</v>
      </c>
      <c r="P33" s="381">
        <v>2016</v>
      </c>
      <c r="Q33" s="381">
        <v>2017</v>
      </c>
      <c r="R33" s="381">
        <v>2018</v>
      </c>
      <c r="S33" s="382">
        <v>2019</v>
      </c>
      <c r="T33" s="382">
        <v>2020</v>
      </c>
      <c r="U33" s="382" t="s">
        <v>297</v>
      </c>
      <c r="V33" s="385"/>
      <c r="W33" s="385"/>
      <c r="X33" s="385"/>
    </row>
    <row r="34" spans="1:24" ht="16.2" customHeight="1" thickBot="1" x14ac:dyDescent="0.35">
      <c r="A34" s="504"/>
      <c r="B34" s="421" t="s">
        <v>323</v>
      </c>
      <c r="C34" s="421"/>
      <c r="D34" s="421"/>
      <c r="E34" s="421"/>
      <c r="F34" s="421"/>
      <c r="G34" s="421"/>
      <c r="H34" s="421"/>
      <c r="I34" s="421"/>
      <c r="J34" s="5"/>
      <c r="L34" s="504"/>
      <c r="M34" s="383" t="s">
        <v>319</v>
      </c>
      <c r="N34" s="383"/>
      <c r="O34" s="383"/>
      <c r="P34" s="383"/>
      <c r="Q34" s="383"/>
      <c r="R34" s="383"/>
      <c r="S34" s="383"/>
      <c r="T34" s="383"/>
      <c r="U34" s="383"/>
      <c r="V34" s="385"/>
      <c r="W34" s="385"/>
      <c r="X34" s="385"/>
    </row>
    <row r="35" spans="1:24" ht="18" x14ac:dyDescent="0.4">
      <c r="A35" s="386" t="s">
        <v>310</v>
      </c>
      <c r="B35" s="387">
        <f>B15/('13'!Q$6-'13'!Q$7+'13'!Q$8)*1000</f>
        <v>368.43748306215741</v>
      </c>
      <c r="C35" s="387">
        <f>C15/('13'!V$6-'13'!V$7+'13'!V$8)*1000</f>
        <v>288.0702181514099</v>
      </c>
      <c r="D35" s="387">
        <f>D15/('13'!AA$6-'13'!AA$7+'13'!AA$8)*1000</f>
        <v>253.1211355061244</v>
      </c>
      <c r="E35" s="387">
        <f>E15/('13'!AB$6-'13'!AB$7+'13'!AB$8)*1000</f>
        <v>237.65798889086872</v>
      </c>
      <c r="F35" s="387">
        <f>F15/('13'!AC$6-'13'!AC$7+'13'!AC$8)*1000</f>
        <v>226.90532406107315</v>
      </c>
      <c r="G35" s="387">
        <f>G15/('13'!AD$6-'13'!AD$7+'13'!AD$8)*1000</f>
        <v>218.32441366636195</v>
      </c>
      <c r="H35" s="387">
        <f>H15/('13'!AE$6-'13'!AE$7+'13'!AE$8)*1000</f>
        <v>209.56832750441143</v>
      </c>
      <c r="I35" s="387">
        <f>I15/('13'!AF$6-'13'!AF$7+'13'!AF$8)*1000</f>
        <v>205.36304545218107</v>
      </c>
      <c r="J35" s="301"/>
      <c r="K35" s="349"/>
      <c r="L35" s="386" t="s">
        <v>300</v>
      </c>
      <c r="M35" s="389">
        <f>M6/('13'!Q$16)*1000</f>
        <v>466.74674462358291</v>
      </c>
      <c r="N35" s="389">
        <f>N6/('13'!V$16)*1000</f>
        <v>390.07477238860218</v>
      </c>
      <c r="O35" s="389">
        <f>O6/('13'!AA$16)*1000</f>
        <v>315.18706504172582</v>
      </c>
      <c r="P35" s="389">
        <f>P6/('13'!AB$16)*1000</f>
        <v>314.25839962790604</v>
      </c>
      <c r="Q35" s="389">
        <f>Q6/('13'!AC$16)*1000</f>
        <v>309.14767304915705</v>
      </c>
      <c r="R35" s="389">
        <f>R6/('13'!AD$16)*1000</f>
        <v>282.10776093411897</v>
      </c>
      <c r="S35" s="389">
        <f>S6/('13'!AE$16)*1000</f>
        <v>269.10652445443236</v>
      </c>
      <c r="T35" s="389">
        <f>T6/('13'!AF$16)*1000</f>
        <v>255.04576548201024</v>
      </c>
      <c r="U35" s="390">
        <f>U6/('13'!AG$16)*1000</f>
        <v>245.6997524296749</v>
      </c>
      <c r="V35" s="389"/>
      <c r="W35" s="389"/>
      <c r="X35" s="389"/>
    </row>
    <row r="36" spans="1:24" ht="18" x14ac:dyDescent="0.4">
      <c r="A36" s="386" t="s">
        <v>311</v>
      </c>
      <c r="B36" s="387">
        <f>B16/('13'!Q$6-'13'!Q$7+'13'!Q$8)*1000</f>
        <v>524.74683520533392</v>
      </c>
      <c r="C36" s="387">
        <f>C16/('13'!V$6-'13'!V$7+'13'!V$8)*1000</f>
        <v>222.4643158007741</v>
      </c>
      <c r="D36" s="387">
        <f>D16/('13'!AA$6-'13'!AA$7+'13'!AA$8)*1000</f>
        <v>95.408272554128729</v>
      </c>
      <c r="E36" s="387">
        <f>E16/('13'!AB$6-'13'!AB$7+'13'!AB$8)*1000</f>
        <v>71.721211602458268</v>
      </c>
      <c r="F36" s="387">
        <f>F16/('13'!AC$6-'13'!AC$7+'13'!AC$8)*1000</f>
        <v>63.30545072322051</v>
      </c>
      <c r="G36" s="387">
        <f>G16/('13'!AD$6-'13'!AD$7+'13'!AD$8)*1000</f>
        <v>58.406843621183981</v>
      </c>
      <c r="H36" s="387">
        <f>H16/('13'!AE$6-'13'!AE$7+'13'!AE$8)*1000</f>
        <v>47.44089475496191</v>
      </c>
      <c r="I36" s="387">
        <f>I16/('13'!AF$6-'13'!AF$7+'13'!AF$8)*1000</f>
        <v>45.50301564552062</v>
      </c>
      <c r="J36" s="301"/>
      <c r="K36" s="349"/>
      <c r="L36" s="386" t="s">
        <v>302</v>
      </c>
      <c r="M36" s="410">
        <f>M7/('13'!Q$16)*1000</f>
        <v>0.46455775232183721</v>
      </c>
      <c r="N36" s="410">
        <f>N7/('13'!V$16)*1000</f>
        <v>0.49328444224150736</v>
      </c>
      <c r="O36" s="410">
        <f>O7/('13'!AA$16)*1000</f>
        <v>0.64868805554118159</v>
      </c>
      <c r="P36" s="410">
        <f>P7/('13'!AB$16)*1000</f>
        <v>0.67115663577828388</v>
      </c>
      <c r="Q36" s="410">
        <f>Q7/('13'!AC$16)*1000</f>
        <v>0.65516064701187993</v>
      </c>
      <c r="R36" s="410">
        <f>R7/('13'!AD$16)*1000</f>
        <v>0.62687423441970169</v>
      </c>
      <c r="S36" s="410">
        <f>S7/('13'!AE$16)*1000</f>
        <v>0.6342038137655035</v>
      </c>
      <c r="T36" s="410">
        <f>T7/('13'!AF$16)*1000</f>
        <v>0.64440855630712202</v>
      </c>
      <c r="U36" s="411">
        <f>U7/('13'!AG$16)*1000</f>
        <v>0.6101807302482789</v>
      </c>
      <c r="V36" s="410"/>
      <c r="W36" s="410"/>
      <c r="X36" s="410"/>
    </row>
    <row r="37" spans="1:24" ht="16.2" thickBot="1" x14ac:dyDescent="0.35">
      <c r="A37" s="386" t="s">
        <v>312</v>
      </c>
      <c r="B37" s="387">
        <f>B17/('13'!Q$6-'13'!Q$7+'13'!Q$8)*1000</f>
        <v>52.972791913466409</v>
      </c>
      <c r="C37" s="387">
        <f>C17/('13'!V$6-'13'!V$7+'13'!V$8)*1000</f>
        <v>73.263903563818587</v>
      </c>
      <c r="D37" s="387">
        <f>D17/('13'!AA$6-'13'!AA$7+'13'!AA$8)*1000</f>
        <v>81.693069587322839</v>
      </c>
      <c r="E37" s="387">
        <f>E17/('13'!AB$6-'13'!AB$7+'13'!AB$8)*1000</f>
        <v>86.780971427672043</v>
      </c>
      <c r="F37" s="387">
        <f>F17/('13'!AC$6-'13'!AC$7+'13'!AC$8)*1000</f>
        <v>85.617698055098074</v>
      </c>
      <c r="G37" s="387">
        <f>G17/('13'!AD$6-'13'!AD$7+'13'!AD$8)*1000</f>
        <v>86.535053166215221</v>
      </c>
      <c r="H37" s="387">
        <f>H17/('13'!AE$6-'13'!AE$7+'13'!AE$8)*1000</f>
        <v>85.782348015094811</v>
      </c>
      <c r="I37" s="387">
        <f>I17/('13'!AF$6-'13'!AF$7+'13'!AF$8)*1000</f>
        <v>90.203283907358639</v>
      </c>
      <c r="J37" s="301"/>
      <c r="K37" s="349"/>
      <c r="L37" s="395" t="s">
        <v>304</v>
      </c>
      <c r="M37" s="414">
        <f>M8/('13'!Q$16)*1000</f>
        <v>1.4279992576638458</v>
      </c>
      <c r="N37" s="414">
        <f>N8/('13'!V$16)*1000</f>
        <v>1.4713837849275908</v>
      </c>
      <c r="O37" s="414">
        <f>O8/('13'!AA$16)*1000</f>
        <v>1.6247376039207866</v>
      </c>
      <c r="P37" s="414">
        <f>P8/('13'!AB$16)*1000</f>
        <v>1.615011049629332</v>
      </c>
      <c r="Q37" s="414">
        <f>Q8/('13'!AC$16)*1000</f>
        <v>1.4960137461143919</v>
      </c>
      <c r="R37" s="414">
        <f>R8/('13'!AD$16)*1000</f>
        <v>1.418333222067903</v>
      </c>
      <c r="S37" s="414">
        <f>S8/('13'!AE$16)*1000</f>
        <v>1.3075585499496905</v>
      </c>
      <c r="T37" s="414">
        <f>T8/('13'!AF$16)*1000</f>
        <v>1.3091612281166936</v>
      </c>
      <c r="U37" s="415">
        <f>U8/('13'!AG$16)*1000</f>
        <v>1.2396249962333861</v>
      </c>
      <c r="V37" s="416"/>
      <c r="W37" s="416"/>
      <c r="X37" s="416"/>
    </row>
    <row r="38" spans="1:24" ht="16.2" thickBot="1" x14ac:dyDescent="0.35">
      <c r="A38" s="386" t="s">
        <v>313</v>
      </c>
      <c r="B38" s="387">
        <f>B18/('13'!Q$6-'13'!Q$7+'13'!Q$8)*1000</f>
        <v>105.48921747569499</v>
      </c>
      <c r="C38" s="387">
        <f>C18/('13'!V$6-'13'!V$7+'13'!V$8)*1000</f>
        <v>101.11270443764904</v>
      </c>
      <c r="D38" s="387">
        <f>D18/('13'!AA$6-'13'!AA$7+'13'!AA$8)*1000</f>
        <v>94.314472876784066</v>
      </c>
      <c r="E38" s="387">
        <f>E18/('13'!AB$6-'13'!AB$7+'13'!AB$8)*1000</f>
        <v>96.291414393995112</v>
      </c>
      <c r="F38" s="387">
        <f>F18/('13'!AC$6-'13'!AC$7+'13'!AC$8)*1000</f>
        <v>97.600398776816647</v>
      </c>
      <c r="G38" s="387">
        <f>G18/('13'!AD$6-'13'!AD$7+'13'!AD$8)*1000</f>
        <v>93.370468874624379</v>
      </c>
      <c r="H38" s="387">
        <f>H18/('13'!AE$6-'13'!AE$7+'13'!AE$8)*1000</f>
        <v>94.440402120425716</v>
      </c>
      <c r="I38" s="387">
        <f>I18/('13'!AF$6-'13'!AF$7+'13'!AF$8)*1000</f>
        <v>92.484050988375245</v>
      </c>
      <c r="J38" s="301"/>
      <c r="K38" s="349"/>
      <c r="L38" s="395" t="s">
        <v>305</v>
      </c>
      <c r="M38" s="417">
        <f>M9/('13'!Q$16)*1000</f>
        <v>468.63930163356861</v>
      </c>
      <c r="N38" s="417">
        <f>N9/('13'!V$16)*1000</f>
        <v>392.0394406157713</v>
      </c>
      <c r="O38" s="417">
        <f>O9/('13'!AA$16)*1000</f>
        <v>317.46049070118784</v>
      </c>
      <c r="P38" s="417">
        <f>P9/('13'!AB$16)*1000</f>
        <v>316.54456731331368</v>
      </c>
      <c r="Q38" s="417">
        <f>Q9/('13'!AC$16)*1000</f>
        <v>311.29884744228332</v>
      </c>
      <c r="R38" s="417">
        <f>R9/('13'!AD$16)*1000</f>
        <v>284.15296839060653</v>
      </c>
      <c r="S38" s="417">
        <f>S9/('13'!AE$16)*1000</f>
        <v>271.04828681814752</v>
      </c>
      <c r="T38" s="417">
        <f>T9/('13'!AF$16)*1000</f>
        <v>256.99933526643412</v>
      </c>
      <c r="U38" s="418">
        <f>U9/('13'!AG$16)*1000</f>
        <v>247.54955815615659</v>
      </c>
      <c r="V38" s="419"/>
      <c r="W38" s="419"/>
      <c r="X38" s="419"/>
    </row>
    <row r="39" spans="1:24" ht="18" x14ac:dyDescent="0.4">
      <c r="A39" s="386" t="s">
        <v>314</v>
      </c>
      <c r="B39" s="387">
        <f>B19/('13'!Q$6-'13'!Q$7+'13'!Q$8)*1000</f>
        <v>0.63431815598310781</v>
      </c>
      <c r="C39" s="387">
        <f>C19/('13'!V$6-'13'!V$7+'13'!V$8)*1000</f>
        <v>0.60922536521853254</v>
      </c>
      <c r="D39" s="387">
        <f>D19/('13'!AA$6-'13'!AA$7+'13'!AA$8)*1000</f>
        <v>0.66560659957857904</v>
      </c>
      <c r="E39" s="387">
        <f>E19/('13'!AB$6-'13'!AB$7+'13'!AB$8)*1000</f>
        <v>0.56523481008006138</v>
      </c>
      <c r="F39" s="387">
        <f>F19/('13'!AC$6-'13'!AC$7+'13'!AC$8)*1000</f>
        <v>0.50268548075804842</v>
      </c>
      <c r="G39" s="387">
        <f>G19/('13'!AD$6-'13'!AD$7+'13'!AD$8)*1000</f>
        <v>0.45606533644372738</v>
      </c>
      <c r="H39" s="387">
        <f>H19/('13'!AE$6-'13'!AE$7+'13'!AE$8)*1000</f>
        <v>0.33447761684630284</v>
      </c>
      <c r="I39" s="387">
        <f>I19/('13'!AF$6-'13'!AF$7+'13'!AF$8)*1000</f>
        <v>0.27962588869792326</v>
      </c>
      <c r="J39" s="301"/>
      <c r="K39" s="349"/>
    </row>
    <row r="40" spans="1:24" ht="18.600000000000001" thickBot="1" x14ac:dyDescent="0.45">
      <c r="A40" s="395" t="s">
        <v>315</v>
      </c>
      <c r="B40" s="412">
        <f>B20/('13'!Q$6-'13'!Q$7+'13'!Q$8)*1000</f>
        <v>16.911209102494091</v>
      </c>
      <c r="C40" s="412">
        <f>C20/('13'!V$6-'13'!V$7+'13'!V$8)*1000</f>
        <v>8.0287507966288025</v>
      </c>
      <c r="D40" s="412">
        <f>D20/('13'!AA$6-'13'!AA$7+'13'!AA$8)*1000</f>
        <v>4.1237419107760731</v>
      </c>
      <c r="E40" s="412">
        <f>E20/('13'!AB$6-'13'!AB$7+'13'!AB$8)*1000</f>
        <v>3.5431287665155251</v>
      </c>
      <c r="F40" s="412">
        <f>F20/('13'!AC$6-'13'!AC$7+'13'!AC$8)*1000</f>
        <v>3.3061393737634903</v>
      </c>
      <c r="G40" s="412">
        <f>G20/('13'!AD$6-'13'!AD$7+'13'!AD$8)*1000</f>
        <v>2.9112601309912796</v>
      </c>
      <c r="H40" s="412">
        <f>H20/('13'!AE$6-'13'!AE$7+'13'!AE$8)*1000</f>
        <v>2.6561993867014837</v>
      </c>
      <c r="I40" s="412">
        <f>I20/('13'!AF$6-'13'!AF$7+'13'!AF$8)*1000</f>
        <v>2.3724918286807286</v>
      </c>
      <c r="J40" s="301"/>
      <c r="K40" s="349"/>
    </row>
    <row r="41" spans="1:24" ht="15.6" x14ac:dyDescent="0.3">
      <c r="A41" s="239" t="s">
        <v>320</v>
      </c>
      <c r="G41" s="5"/>
      <c r="H41" s="301"/>
      <c r="I41" s="301"/>
      <c r="J41" s="301"/>
    </row>
    <row r="42" spans="1:24" ht="15.6" x14ac:dyDescent="0.3">
      <c r="A42" s="239" t="s">
        <v>324</v>
      </c>
      <c r="G42" s="5"/>
      <c r="H42" s="301"/>
      <c r="I42" s="301"/>
      <c r="J42" s="301"/>
    </row>
    <row r="45" spans="1:24" x14ac:dyDescent="0.3">
      <c r="D45" s="357"/>
      <c r="E45" s="357"/>
      <c r="F45" s="357"/>
      <c r="G45" s="357"/>
      <c r="H45" s="357"/>
      <c r="I45" s="357"/>
      <c r="J45" s="357"/>
    </row>
  </sheetData>
  <mergeCells count="7">
    <mergeCell ref="A33:A34"/>
    <mergeCell ref="L33:L34"/>
    <mergeCell ref="A4:A5"/>
    <mergeCell ref="L4:L5"/>
    <mergeCell ref="A13:A14"/>
    <mergeCell ref="A24:A25"/>
    <mergeCell ref="L24:L25"/>
  </mergeCells>
  <hyperlinks>
    <hyperlink ref="A1" location="Indice!A1" display="Torna indietro" xr:uid="{7C163B55-1BB9-447F-B0B0-178FB6C646B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5D6B4-14CB-41CB-8EEE-F7A497ADAFD4}">
  <dimension ref="A1:Q144"/>
  <sheetViews>
    <sheetView zoomScaleNormal="100" workbookViewId="0"/>
  </sheetViews>
  <sheetFormatPr defaultRowHeight="14.4" x14ac:dyDescent="0.3"/>
  <cols>
    <col min="1" max="1" width="41.33203125" customWidth="1"/>
    <col min="2" max="8" width="10.6640625" customWidth="1"/>
    <col min="9" max="9" width="10.6640625" bestFit="1" customWidth="1"/>
    <col min="10" max="10" width="11.33203125" bestFit="1" customWidth="1"/>
    <col min="11" max="11" width="10.33203125" bestFit="1" customWidth="1"/>
    <col min="12" max="12" width="10" bestFit="1" customWidth="1"/>
    <col min="13" max="13" width="9.6640625" bestFit="1" customWidth="1"/>
    <col min="14" max="14" width="10.33203125" bestFit="1" customWidth="1"/>
    <col min="15" max="15" width="9.33203125" bestFit="1" customWidth="1"/>
    <col min="16" max="16" width="12.44140625" customWidth="1"/>
  </cols>
  <sheetData>
    <row r="1" spans="1:8" ht="15.6" x14ac:dyDescent="0.3">
      <c r="A1" s="145" t="s">
        <v>27</v>
      </c>
    </row>
    <row r="2" spans="1:8" ht="33.6" customHeight="1" x14ac:dyDescent="0.3">
      <c r="A2" s="491" t="s">
        <v>325</v>
      </c>
      <c r="B2" s="491"/>
      <c r="C2" s="491"/>
      <c r="D2" s="491"/>
      <c r="E2" s="491"/>
      <c r="F2" s="491"/>
      <c r="G2" s="491"/>
      <c r="H2" s="491"/>
    </row>
    <row r="3" spans="1:8" x14ac:dyDescent="0.3">
      <c r="B3" s="499" t="s">
        <v>186</v>
      </c>
      <c r="C3" s="499"/>
      <c r="D3" s="499"/>
      <c r="E3" s="499"/>
      <c r="F3" s="499"/>
      <c r="G3" s="499"/>
      <c r="H3" s="499"/>
    </row>
    <row r="4" spans="1:8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</row>
    <row r="5" spans="1:8" x14ac:dyDescent="0.3">
      <c r="A5" s="359">
        <v>2020</v>
      </c>
      <c r="B5" s="500" t="s">
        <v>326</v>
      </c>
      <c r="C5" s="501"/>
      <c r="D5" s="501"/>
      <c r="E5" s="501"/>
      <c r="F5" s="501"/>
      <c r="G5" s="501"/>
      <c r="H5" s="502"/>
    </row>
    <row r="6" spans="1:8" x14ac:dyDescent="0.3">
      <c r="A6" s="360" t="s">
        <v>275</v>
      </c>
      <c r="B6" s="361">
        <f>'[4]6-x'!J25/41.868</f>
        <v>3143.7472007260917</v>
      </c>
      <c r="C6" s="361">
        <f>'[4]6-x'!K25/41.868</f>
        <v>9100.6002751504711</v>
      </c>
      <c r="D6" s="361">
        <f>'[4]6-x'!L25/41.868</f>
        <v>6.2992882392280505</v>
      </c>
      <c r="E6" s="361">
        <f>'[4]6-x'!M25/41.868</f>
        <v>270.21797076526224</v>
      </c>
      <c r="F6" s="361">
        <f>'[4]6-x'!N25/41.868</f>
        <v>1951.1825298557374</v>
      </c>
      <c r="G6" s="361">
        <f>'[4]6-x'!O25/41.868</f>
        <v>654.02050826406798</v>
      </c>
      <c r="H6" s="361">
        <f>'[4]6-x'!P25/41.868</f>
        <v>15126.067773000857</v>
      </c>
    </row>
    <row r="7" spans="1:8" x14ac:dyDescent="0.3">
      <c r="A7" s="363" t="s">
        <v>276</v>
      </c>
      <c r="B7" s="364">
        <f>'[4]6-x'!J26/41.868</f>
        <v>0</v>
      </c>
      <c r="C7" s="364">
        <f>'[4]6-x'!K26/41.868</f>
        <v>56.437769179325493</v>
      </c>
      <c r="D7" s="364">
        <f>'[4]6-x'!L26/41.868</f>
        <v>6.2992882392280505</v>
      </c>
      <c r="E7" s="364">
        <f>'[4]6-x'!M26/41.868</f>
        <v>41.296455526894043</v>
      </c>
      <c r="F7" s="364">
        <f>'[4]6-x'!N26/41.868</f>
        <v>290.80426244387121</v>
      </c>
      <c r="G7" s="364">
        <f>'[4]6-x'!O26/41.868</f>
        <v>649.70795691220019</v>
      </c>
      <c r="H7" s="361">
        <f>'[4]6-x'!P26/41.868</f>
        <v>1044.5457323015191</v>
      </c>
    </row>
    <row r="8" spans="1:8" x14ac:dyDescent="0.3">
      <c r="A8" s="363" t="s">
        <v>277</v>
      </c>
      <c r="B8" s="364">
        <f>'[4]6-x'!J27/41.868</f>
        <v>0</v>
      </c>
      <c r="C8" s="364">
        <f>'[4]6-x'!K27/41.868</f>
        <v>219.40913824400494</v>
      </c>
      <c r="D8" s="364">
        <f>'[4]6-x'!L27/41.868</f>
        <v>0</v>
      </c>
      <c r="E8" s="364">
        <f>'[4]6-x'!M27/41.868</f>
        <v>2.5081780835005252</v>
      </c>
      <c r="F8" s="364">
        <f>'[4]6-x'!N27/41.868</f>
        <v>3.3895289958918506</v>
      </c>
      <c r="G8" s="364">
        <f>'[4]6-x'!O27/41.868</f>
        <v>0.13441052832712333</v>
      </c>
      <c r="H8" s="361">
        <f>'[4]6-x'!P27/41.868</f>
        <v>225.44125585172443</v>
      </c>
    </row>
    <row r="9" spans="1:8" x14ac:dyDescent="0.3">
      <c r="A9" s="363" t="s">
        <v>278</v>
      </c>
      <c r="B9" s="364">
        <f>'[4]6-x'!J28/41.868</f>
        <v>3143.7472007260917</v>
      </c>
      <c r="C9" s="364">
        <f>'[4]6-x'!K28/41.868</f>
        <v>102.93171395815419</v>
      </c>
      <c r="D9" s="364">
        <f>'[4]6-x'!L28/41.868</f>
        <v>0</v>
      </c>
      <c r="E9" s="364">
        <f>'[4]6-x'!M28/41.868</f>
        <v>225.16308397821726</v>
      </c>
      <c r="F9" s="364">
        <f>'[4]6-x'!N28/41.868</f>
        <v>1352.7053358173307</v>
      </c>
      <c r="G9" s="364">
        <f>'[4]6-x'!O28/41.868</f>
        <v>1.8361039457342123</v>
      </c>
      <c r="H9" s="361">
        <f>'[4]6-x'!P28/41.868</f>
        <v>4826.3834384255288</v>
      </c>
    </row>
    <row r="10" spans="1:8" x14ac:dyDescent="0.3">
      <c r="A10" s="363" t="s">
        <v>279</v>
      </c>
      <c r="B10" s="364">
        <f>'[4]6-x'!J29/41.868</f>
        <v>0</v>
      </c>
      <c r="C10" s="364">
        <f>'[4]6-x'!K29/41.868</f>
        <v>8721.8216537689877</v>
      </c>
      <c r="D10" s="364">
        <f>'[4]6-x'!L29/41.868</f>
        <v>0</v>
      </c>
      <c r="E10" s="364">
        <f>'[4]6-x'!M29/41.868</f>
        <v>1.2502531766504252</v>
      </c>
      <c r="F10" s="364">
        <f>'[4]6-x'!N29/41.868</f>
        <v>304.28340259864336</v>
      </c>
      <c r="G10" s="364">
        <f>'[4]6-x'!O29/41.868</f>
        <v>2.3420368778064393</v>
      </c>
      <c r="H10" s="361">
        <f>'[4]6-x'!P29/41.868</f>
        <v>9029.6973464220882</v>
      </c>
    </row>
    <row r="11" spans="1:8" x14ac:dyDescent="0.3">
      <c r="A11" s="363" t="s">
        <v>280</v>
      </c>
      <c r="B11" s="364">
        <f>'[4]6-x'!J30/41.868</f>
        <v>0</v>
      </c>
      <c r="C11" s="364">
        <f>'[4]6-x'!K30/41.868</f>
        <v>0</v>
      </c>
      <c r="D11" s="364">
        <f>'[4]6-x'!L30/41.868</f>
        <v>0</v>
      </c>
      <c r="E11" s="364">
        <f>'[4]6-x'!M30/41.868</f>
        <v>0</v>
      </c>
      <c r="F11" s="364">
        <f>'[4]6-x'!N30/41.868</f>
        <v>0</v>
      </c>
      <c r="G11" s="364">
        <f>'[4]6-x'!O30/41.868</f>
        <v>0</v>
      </c>
      <c r="H11" s="361">
        <f>'[4]6-x'!P30/41.868</f>
        <v>0</v>
      </c>
    </row>
    <row r="12" spans="1:8" x14ac:dyDescent="0.3">
      <c r="A12" s="363" t="s">
        <v>291</v>
      </c>
      <c r="B12" s="364">
        <f>'[4]6-x'!J31/41.868</f>
        <v>0</v>
      </c>
      <c r="C12" s="364">
        <f>'[4]6-x'!K31/41.868</f>
        <v>0</v>
      </c>
      <c r="D12" s="364">
        <f>'[4]6-x'!L31/41.868</f>
        <v>0</v>
      </c>
      <c r="E12" s="364">
        <f>'[4]6-x'!M31/41.868</f>
        <v>0</v>
      </c>
      <c r="F12" s="364">
        <f>'[4]6-x'!N31/41.868</f>
        <v>0</v>
      </c>
      <c r="G12" s="364">
        <f>'[4]6-x'!O31/41.868</f>
        <v>0</v>
      </c>
      <c r="H12" s="361">
        <f>'[4]6-x'!P31/41.868</f>
        <v>0</v>
      </c>
    </row>
    <row r="13" spans="1:8" x14ac:dyDescent="0.3">
      <c r="A13" s="360" t="s">
        <v>282</v>
      </c>
      <c r="B13" s="361">
        <f>'[4]6-x'!J32/41.868</f>
        <v>7.8642495461927959</v>
      </c>
      <c r="C13" s="361">
        <f>'[4]6-x'!K32/41.868</f>
        <v>11395.633016623675</v>
      </c>
      <c r="D13" s="361">
        <f>'[4]6-x'!L32/41.868</f>
        <v>337.55807776822394</v>
      </c>
      <c r="E13" s="361">
        <f>'[4]6-x'!M32/41.868</f>
        <v>303.53837871405364</v>
      </c>
      <c r="F13" s="361">
        <f>'[4]6-x'!N32/41.868</f>
        <v>2596.8845681666194</v>
      </c>
      <c r="G13" s="361">
        <f>'[4]6-x'!O32/41.868</f>
        <v>959.42683911340407</v>
      </c>
      <c r="H13" s="361">
        <f>'[4]6-x'!P32/41.868</f>
        <v>15600.905129932169</v>
      </c>
    </row>
    <row r="14" spans="1:8" x14ac:dyDescent="0.3">
      <c r="A14" s="363" t="s">
        <v>283</v>
      </c>
      <c r="B14" s="364">
        <f>'[4]6-x'!J33/41.868</f>
        <v>0</v>
      </c>
      <c r="C14" s="364">
        <f>'[4]6-x'!K33/41.868</f>
        <v>1510.0467540842646</v>
      </c>
      <c r="D14" s="364">
        <f>'[4]6-x'!L33/41.868</f>
        <v>21.408378714053693</v>
      </c>
      <c r="E14" s="364">
        <f>'[4]6-x'!M33/41.868</f>
        <v>3.6523765166714433</v>
      </c>
      <c r="F14" s="364">
        <f>'[4]6-x'!N33/41.868</f>
        <v>375.55827839877708</v>
      </c>
      <c r="G14" s="364">
        <f>'[4]6-x'!O33/41.868</f>
        <v>953.05543852106609</v>
      </c>
      <c r="H14" s="361">
        <f>'[4]6-x'!P33/41.868</f>
        <v>2863.721226234833</v>
      </c>
    </row>
    <row r="15" spans="1:8" x14ac:dyDescent="0.3">
      <c r="A15" s="363" t="s">
        <v>284</v>
      </c>
      <c r="B15" s="364">
        <f>'[4]6-x'!J34/41.868</f>
        <v>0</v>
      </c>
      <c r="C15" s="364">
        <f>'[4]6-x'!K34/41.868</f>
        <v>632.05462405655874</v>
      </c>
      <c r="D15" s="364">
        <f>'[4]6-x'!L34/41.868</f>
        <v>0</v>
      </c>
      <c r="E15" s="364">
        <f>'[4]6-x'!M34/41.868</f>
        <v>55.298985860322915</v>
      </c>
      <c r="F15" s="364">
        <f>'[4]6-x'!N34/41.868</f>
        <v>4.8752269036017966</v>
      </c>
      <c r="G15" s="364">
        <f>'[4]6-x'!O34/41.868</f>
        <v>1.1819695232635903</v>
      </c>
      <c r="H15" s="361">
        <f>'[4]6-x'!P34/41.868</f>
        <v>693.41080634374703</v>
      </c>
    </row>
    <row r="16" spans="1:8" x14ac:dyDescent="0.3">
      <c r="A16" s="363" t="s">
        <v>285</v>
      </c>
      <c r="B16" s="364">
        <f>'[4]6-x'!J35/41.868</f>
        <v>0</v>
      </c>
      <c r="C16" s="364">
        <f>'[4]6-x'!K35/41.868</f>
        <v>8985.6344320244571</v>
      </c>
      <c r="D16" s="364">
        <f>'[4]6-x'!L35/41.868</f>
        <v>178.12080825451417</v>
      </c>
      <c r="E16" s="364">
        <f>'[4]6-x'!M35/41.868</f>
        <v>204.71898108340494</v>
      </c>
      <c r="F16" s="364">
        <f>'[4]6-x'!N35/41.868</f>
        <v>937.15026989586329</v>
      </c>
      <c r="G16" s="364">
        <f>'[4]6-x'!O35/41.868</f>
        <v>4.8818787618228718</v>
      </c>
      <c r="H16" s="361">
        <f>'[4]6-x'!P35/41.868</f>
        <v>10310.506370020061</v>
      </c>
    </row>
    <row r="17" spans="1:8" x14ac:dyDescent="0.3">
      <c r="A17" s="363" t="s">
        <v>286</v>
      </c>
      <c r="B17" s="364">
        <f>'[4]6-x'!J36/41.868</f>
        <v>0</v>
      </c>
      <c r="C17" s="364">
        <f>'[4]6-x'!K36/41.868</f>
        <v>64.696114454953673</v>
      </c>
      <c r="D17" s="364">
        <f>'[4]6-x'!L36/41.868</f>
        <v>0</v>
      </c>
      <c r="E17" s="364">
        <f>'[4]6-x'!M36/41.868</f>
        <v>20.15471242954046</v>
      </c>
      <c r="F17" s="364">
        <f>'[4]6-x'!N36/41.868</f>
        <v>91.210547434795075</v>
      </c>
      <c r="G17" s="364">
        <f>'[4]6-x'!O36/41.868</f>
        <v>0</v>
      </c>
      <c r="H17" s="361">
        <f>'[4]6-x'!P36/41.868</f>
        <v>176.0613743192892</v>
      </c>
    </row>
    <row r="18" spans="1:8" x14ac:dyDescent="0.3">
      <c r="A18" s="363" t="s">
        <v>287</v>
      </c>
      <c r="B18" s="364">
        <f>'[4]6-x'!J37/41.868</f>
        <v>7.8642495461927959</v>
      </c>
      <c r="C18" s="364">
        <f>'[4]6-x'!K37/41.868</f>
        <v>203.20109200343938</v>
      </c>
      <c r="D18" s="364">
        <f>'[4]6-x'!L37/41.868</f>
        <v>138.02889079965607</v>
      </c>
      <c r="E18" s="364">
        <f>'[4]6-x'!M37/41.868</f>
        <v>19.713322824113881</v>
      </c>
      <c r="F18" s="364">
        <f>'[4]6-x'!N37/41.868</f>
        <v>1188.0902455335818</v>
      </c>
      <c r="G18" s="364">
        <f>'[4]6-x'!O37/41.868</f>
        <v>0.3075523072513614</v>
      </c>
      <c r="H18" s="361">
        <f>'[4]6-x'!P37/41.868</f>
        <v>1557.2053530142352</v>
      </c>
    </row>
    <row r="19" spans="1:8" x14ac:dyDescent="0.3">
      <c r="A19" s="363" t="s">
        <v>288</v>
      </c>
      <c r="B19" s="364">
        <f>'[4]6-x'!J38/41.868</f>
        <v>0</v>
      </c>
      <c r="C19" s="364">
        <f>'[4]6-x'!K38/41.868</f>
        <v>0</v>
      </c>
      <c r="D19" s="364">
        <f>'[4]6-x'!L38/41.868</f>
        <v>0</v>
      </c>
      <c r="E19" s="364">
        <f>'[4]6-x'!M38/41.868</f>
        <v>0</v>
      </c>
      <c r="F19" s="364">
        <f>'[4]6-x'!N38/41.868</f>
        <v>0</v>
      </c>
      <c r="G19" s="364">
        <f>'[4]6-x'!O38/41.868</f>
        <v>0</v>
      </c>
      <c r="H19" s="361">
        <f>'[4]6-x'!P38/41.868</f>
        <v>0</v>
      </c>
    </row>
    <row r="20" spans="1:8" x14ac:dyDescent="0.3">
      <c r="A20" s="365" t="s">
        <v>114</v>
      </c>
      <c r="B20" s="366">
        <f>'[4]6-x'!J39/41.868</f>
        <v>3151.6114502722844</v>
      </c>
      <c r="C20" s="366">
        <f>'[4]6-x'!K39/41.868</f>
        <v>20496.233291774144</v>
      </c>
      <c r="D20" s="366">
        <f>'[4]6-x'!L39/41.868</f>
        <v>343.85736600745201</v>
      </c>
      <c r="E20" s="366">
        <f>'[4]6-x'!M39/41.868</f>
        <v>573.75634947931587</v>
      </c>
      <c r="F20" s="366">
        <f>'[4]6-x'!N39/41.868</f>
        <v>4548.0670980223567</v>
      </c>
      <c r="G20" s="366">
        <f>'[4]6-x'!O39/41.868</f>
        <v>1613.4473473774719</v>
      </c>
      <c r="H20" s="366">
        <f>'[4]6-x'!P39/41.868</f>
        <v>30726.97290293303</v>
      </c>
    </row>
    <row r="21" spans="1:8" ht="15.6" x14ac:dyDescent="0.3">
      <c r="A21" s="367"/>
      <c r="B21" s="367"/>
      <c r="C21" s="367"/>
      <c r="D21" s="367"/>
      <c r="E21" s="367"/>
      <c r="F21" s="367"/>
      <c r="G21" s="367"/>
      <c r="H21" s="367"/>
    </row>
    <row r="22" spans="1:8" ht="15.6" x14ac:dyDescent="0.3">
      <c r="A22" s="367"/>
      <c r="B22" s="367"/>
      <c r="C22" s="367"/>
      <c r="D22" s="367"/>
      <c r="E22" s="367"/>
      <c r="F22" s="367"/>
      <c r="G22" s="367"/>
      <c r="H22" s="367"/>
    </row>
    <row r="23" spans="1:8" x14ac:dyDescent="0.3">
      <c r="B23" s="499" t="s">
        <v>186</v>
      </c>
      <c r="C23" s="499"/>
      <c r="D23" s="499"/>
      <c r="E23" s="499"/>
      <c r="F23" s="499"/>
      <c r="G23" s="499"/>
      <c r="H23" s="499"/>
    </row>
    <row r="24" spans="1:8" ht="28.8" x14ac:dyDescent="0.3">
      <c r="B24" s="358" t="s">
        <v>31</v>
      </c>
      <c r="C24" s="358" t="s">
        <v>242</v>
      </c>
      <c r="D24" s="358" t="s">
        <v>36</v>
      </c>
      <c r="E24" s="358" t="s">
        <v>82</v>
      </c>
      <c r="F24" s="358" t="s">
        <v>272</v>
      </c>
      <c r="G24" s="358" t="s">
        <v>273</v>
      </c>
      <c r="H24" s="358" t="s">
        <v>114</v>
      </c>
    </row>
    <row r="25" spans="1:8" x14ac:dyDescent="0.3">
      <c r="A25" s="359">
        <v>2019</v>
      </c>
      <c r="B25" s="500" t="s">
        <v>326</v>
      </c>
      <c r="C25" s="501"/>
      <c r="D25" s="501"/>
      <c r="E25" s="501"/>
      <c r="F25" s="501"/>
      <c r="G25" s="501"/>
      <c r="H25" s="502"/>
    </row>
    <row r="26" spans="1:8" x14ac:dyDescent="0.3">
      <c r="A26" s="360" t="s">
        <v>275</v>
      </c>
      <c r="B26" s="361">
        <f>'[4]6-x'!J117/41.868</f>
        <v>4277.8090140441391</v>
      </c>
      <c r="C26" s="361">
        <f>'[4]6-x'!K117/41.868</f>
        <v>9327.3420798700681</v>
      </c>
      <c r="D26" s="361">
        <f>'[4]6-x'!L117/41.868</f>
        <v>6.2892686538645259</v>
      </c>
      <c r="E26" s="361">
        <f>'[4]6-x'!M117/41.868</f>
        <v>312.65625537403264</v>
      </c>
      <c r="F26" s="361">
        <f>'[4]6-x'!N117/41.868</f>
        <v>1981.2156372408522</v>
      </c>
      <c r="G26" s="361">
        <f>'[4]6-x'!O117/41.868</f>
        <v>695.472779927391</v>
      </c>
      <c r="H26" s="361">
        <f>'[4]6-x'!P117/41.868</f>
        <v>16600.785035110344</v>
      </c>
    </row>
    <row r="27" spans="1:8" x14ac:dyDescent="0.3">
      <c r="A27" s="363" t="s">
        <v>276</v>
      </c>
      <c r="B27" s="364">
        <f>'[4]6-x'!J118/41.868</f>
        <v>0</v>
      </c>
      <c r="C27" s="364">
        <f>'[4]6-x'!K118/41.868</f>
        <v>57.466308397821713</v>
      </c>
      <c r="D27" s="364">
        <f>'[4]6-x'!L118/41.868</f>
        <v>6.2892686538645259</v>
      </c>
      <c r="E27" s="364">
        <f>'[4]6-x'!M118/41.868</f>
        <v>44.949211808541129</v>
      </c>
      <c r="F27" s="364">
        <f>'[4]6-x'!N118/41.868</f>
        <v>290.69370402216492</v>
      </c>
      <c r="G27" s="364">
        <f>'[4]6-x'!O118/41.868</f>
        <v>680.72856835769562</v>
      </c>
      <c r="H27" s="361">
        <f>'[4]6-x'!P118/41.868</f>
        <v>1080.1270612400879</v>
      </c>
    </row>
    <row r="28" spans="1:8" x14ac:dyDescent="0.3">
      <c r="A28" s="363" t="s">
        <v>277</v>
      </c>
      <c r="B28" s="364">
        <f>'[4]6-x'!J119/41.868</f>
        <v>0</v>
      </c>
      <c r="C28" s="364">
        <f>'[4]6-x'!K119/41.868</f>
        <v>212.22955956816659</v>
      </c>
      <c r="D28" s="364">
        <f>'[4]6-x'!L119/41.868</f>
        <v>0</v>
      </c>
      <c r="E28" s="364">
        <f>'[4]6-x'!M119/41.868</f>
        <v>3.9269513709754467</v>
      </c>
      <c r="F28" s="364">
        <f>'[4]6-x'!N119/41.868</f>
        <v>2.6310690742333049</v>
      </c>
      <c r="G28" s="364">
        <f>'[4]6-x'!O119/41.868</f>
        <v>10.539911149326453</v>
      </c>
      <c r="H28" s="361">
        <f>'[4]6-x'!P119/41.868</f>
        <v>229.32749116270179</v>
      </c>
    </row>
    <row r="29" spans="1:8" x14ac:dyDescent="0.3">
      <c r="A29" s="363" t="s">
        <v>278</v>
      </c>
      <c r="B29" s="364">
        <f>'[4]6-x'!J120/41.868</f>
        <v>4277.8090140441391</v>
      </c>
      <c r="C29" s="364">
        <f>'[4]6-x'!K120/41.868</f>
        <v>58.987279067545607</v>
      </c>
      <c r="D29" s="364">
        <f>'[4]6-x'!L120/41.868</f>
        <v>0</v>
      </c>
      <c r="E29" s="364">
        <f>'[4]6-x'!M120/41.868</f>
        <v>263.33028804815132</v>
      </c>
      <c r="F29" s="364">
        <f>'[4]6-x'!N120/41.868</f>
        <v>1378.8154485525938</v>
      </c>
      <c r="G29" s="364">
        <f>'[4]6-x'!O120/41.868</f>
        <v>1.8603754657494982</v>
      </c>
      <c r="H29" s="361">
        <f>'[4]6-x'!P120/41.868</f>
        <v>5980.8024051781786</v>
      </c>
    </row>
    <row r="30" spans="1:8" x14ac:dyDescent="0.3">
      <c r="A30" s="363" t="s">
        <v>279</v>
      </c>
      <c r="B30" s="364">
        <f>'[4]6-x'!J121/41.868</f>
        <v>0</v>
      </c>
      <c r="C30" s="364">
        <f>'[4]6-x'!K121/41.868</f>
        <v>8998.6589328365335</v>
      </c>
      <c r="D30" s="364">
        <f>'[4]6-x'!L121/41.868</f>
        <v>0</v>
      </c>
      <c r="E30" s="364">
        <f>'[4]6-x'!M121/41.868</f>
        <v>0.4498041463647654</v>
      </c>
      <c r="F30" s="364">
        <f>'[4]6-x'!N121/41.868</f>
        <v>309.07541559186006</v>
      </c>
      <c r="G30" s="364">
        <f>'[4]6-x'!O121/41.868</f>
        <v>2.3439249546192795</v>
      </c>
      <c r="H30" s="361">
        <f>'[4]6-x'!P121/41.868</f>
        <v>9310.5280775293777</v>
      </c>
    </row>
    <row r="31" spans="1:8" x14ac:dyDescent="0.3">
      <c r="A31" s="363" t="s">
        <v>280</v>
      </c>
      <c r="B31" s="364">
        <f>'[4]6-x'!J122/41.868</f>
        <v>0</v>
      </c>
      <c r="C31" s="364">
        <f>'[4]6-x'!K122/41.868</f>
        <v>0</v>
      </c>
      <c r="D31" s="364">
        <f>'[4]6-x'!L122/41.868</f>
        <v>0</v>
      </c>
      <c r="E31" s="364">
        <f>'[4]6-x'!M122/41.868</f>
        <v>0</v>
      </c>
      <c r="F31" s="364">
        <f>'[4]6-x'!N122/41.868</f>
        <v>0</v>
      </c>
      <c r="G31" s="364">
        <f>'[4]6-x'!O122/41.868</f>
        <v>0</v>
      </c>
      <c r="H31" s="361">
        <f>'[4]6-x'!P122/41.868</f>
        <v>0</v>
      </c>
    </row>
    <row r="32" spans="1:8" x14ac:dyDescent="0.3">
      <c r="A32" s="363" t="s">
        <v>291</v>
      </c>
      <c r="B32" s="364">
        <f>'[4]6-x'!J123/41.868</f>
        <v>0</v>
      </c>
      <c r="C32" s="364">
        <f>'[4]6-x'!K123/41.868</f>
        <v>0</v>
      </c>
      <c r="D32" s="364">
        <f>'[4]6-x'!L123/41.868</f>
        <v>0</v>
      </c>
      <c r="E32" s="364">
        <f>'[4]6-x'!M123/41.868</f>
        <v>0</v>
      </c>
      <c r="F32" s="364">
        <f>'[4]6-x'!N123/41.868</f>
        <v>0</v>
      </c>
      <c r="G32" s="364">
        <f>'[4]6-x'!O123/41.868</f>
        <v>0</v>
      </c>
      <c r="H32" s="361">
        <f>'[4]6-x'!P123/41.868</f>
        <v>0</v>
      </c>
    </row>
    <row r="33" spans="1:17" x14ac:dyDescent="0.3">
      <c r="A33" s="360" t="s">
        <v>282</v>
      </c>
      <c r="B33" s="361">
        <f>'[4]6-x'!J124/41.868</f>
        <v>14.645533581733064</v>
      </c>
      <c r="C33" s="361">
        <f>'[4]6-x'!K124/41.868</f>
        <v>12324.269926913154</v>
      </c>
      <c r="D33" s="361">
        <f>'[4]6-x'!L124/41.868</f>
        <v>483.58896531957578</v>
      </c>
      <c r="E33" s="361">
        <f>'[4]6-x'!M124/41.868</f>
        <v>331.74335817330655</v>
      </c>
      <c r="F33" s="361">
        <f>'[4]6-x'!N124/41.868</f>
        <v>2562.423051017483</v>
      </c>
      <c r="G33" s="361">
        <f>'[4]6-x'!O124/41.868</f>
        <v>953.01611493264556</v>
      </c>
      <c r="H33" s="361">
        <f>'[4]6-x'!P124/41.868</f>
        <v>16669.686949937895</v>
      </c>
    </row>
    <row r="34" spans="1:17" x14ac:dyDescent="0.3">
      <c r="A34" s="363" t="s">
        <v>283</v>
      </c>
      <c r="B34" s="364">
        <f>'[4]6-x'!J125/41.868</f>
        <v>0</v>
      </c>
      <c r="C34" s="364">
        <f>'[4]6-x'!K125/41.868</f>
        <v>1424.1768844941246</v>
      </c>
      <c r="D34" s="364">
        <f>'[4]6-x'!L125/41.868</f>
        <v>24.36966657112831</v>
      </c>
      <c r="E34" s="364">
        <f>'[4]6-x'!M125/41.868</f>
        <v>4.9325021496130699</v>
      </c>
      <c r="F34" s="364">
        <f>'[4]6-x'!N125/41.868</f>
        <v>377.320746154581</v>
      </c>
      <c r="G34" s="364">
        <f>'[4]6-x'!O125/41.868</f>
        <v>946.6448409286329</v>
      </c>
      <c r="H34" s="361">
        <f>'[4]6-x'!P125/41.868</f>
        <v>2777.4446402980798</v>
      </c>
    </row>
    <row r="35" spans="1:17" x14ac:dyDescent="0.3">
      <c r="A35" s="363" t="s">
        <v>284</v>
      </c>
      <c r="B35" s="364">
        <f>'[4]6-x'!J126/41.868</f>
        <v>0</v>
      </c>
      <c r="C35" s="364">
        <f>'[4]6-x'!K126/41.868</f>
        <v>678.95656826215713</v>
      </c>
      <c r="D35" s="364">
        <f>'[4]6-x'!L126/41.868</f>
        <v>0</v>
      </c>
      <c r="E35" s="364">
        <f>'[4]6-x'!M126/41.868</f>
        <v>54.938208655775291</v>
      </c>
      <c r="F35" s="364">
        <f>'[4]6-x'!N126/41.868</f>
        <v>4.5541606955192515</v>
      </c>
      <c r="G35" s="364">
        <f>'[4]6-x'!O126/41.868</f>
        <v>0.74539266265405557</v>
      </c>
      <c r="H35" s="361">
        <f>'[4]6-x'!P126/41.868</f>
        <v>739.19433027610569</v>
      </c>
    </row>
    <row r="36" spans="1:17" x14ac:dyDescent="0.3">
      <c r="A36" s="363" t="s">
        <v>285</v>
      </c>
      <c r="B36" s="364">
        <f>'[4]6-x'!J127/41.868</f>
        <v>0</v>
      </c>
      <c r="C36" s="364">
        <f>'[4]6-x'!K127/41.868</f>
        <v>9971.2964555268936</v>
      </c>
      <c r="D36" s="364">
        <f>'[4]6-x'!L127/41.868</f>
        <v>293.66317951657589</v>
      </c>
      <c r="E36" s="364">
        <f>'[4]6-x'!M127/41.868</f>
        <v>223.34848571701536</v>
      </c>
      <c r="F36" s="364">
        <f>'[4]6-x'!N127/41.868</f>
        <v>953.34289672303407</v>
      </c>
      <c r="G36" s="364">
        <f>'[4]6-x'!O127/41.868</f>
        <v>4.7537403267411857</v>
      </c>
      <c r="H36" s="361">
        <f>'[4]6-x'!P127/41.868</f>
        <v>11446.404757810262</v>
      </c>
    </row>
    <row r="37" spans="1:17" x14ac:dyDescent="0.3">
      <c r="A37" s="363" t="s">
        <v>286</v>
      </c>
      <c r="B37" s="364">
        <f>'[4]6-x'!J128/41.868</f>
        <v>1.2479602560428011</v>
      </c>
      <c r="C37" s="364">
        <f>'[4]6-x'!K128/41.868</f>
        <v>76.16630362090379</v>
      </c>
      <c r="D37" s="364">
        <f>'[4]6-x'!L128/41.868</f>
        <v>0</v>
      </c>
      <c r="E37" s="364">
        <f>'[4]6-x'!M128/41.868</f>
        <v>20.532874749211807</v>
      </c>
      <c r="F37" s="364">
        <f>'[4]6-x'!N128/41.868</f>
        <v>91.178728384446345</v>
      </c>
      <c r="G37" s="364">
        <f>'[4]6-x'!O128/41.868</f>
        <v>0</v>
      </c>
      <c r="H37" s="361">
        <f>'[4]6-x'!P128/41.868</f>
        <v>189.12586701060474</v>
      </c>
    </row>
    <row r="38" spans="1:17" x14ac:dyDescent="0.3">
      <c r="A38" s="363" t="s">
        <v>287</v>
      </c>
      <c r="B38" s="364">
        <f>'[4]6-x'!J129/41.868</f>
        <v>13.397573325690262</v>
      </c>
      <c r="C38" s="364">
        <f>'[4]6-x'!K129/41.868</f>
        <v>173.67371500907615</v>
      </c>
      <c r="D38" s="364">
        <f>'[4]6-x'!L129/41.868</f>
        <v>165.55611923187161</v>
      </c>
      <c r="E38" s="364">
        <f>'[4]6-x'!M129/41.868</f>
        <v>27.99128690169103</v>
      </c>
      <c r="F38" s="364">
        <f>'[4]6-x'!N129/41.868</f>
        <v>1136.0265190599025</v>
      </c>
      <c r="G38" s="364">
        <f>'[4]6-x'!O129/41.868</f>
        <v>0.87214101461736881</v>
      </c>
      <c r="H38" s="361">
        <f>'[4]6-x'!P129/41.868</f>
        <v>1517.517354542849</v>
      </c>
    </row>
    <row r="39" spans="1:17" x14ac:dyDescent="0.3">
      <c r="A39" s="363" t="s">
        <v>288</v>
      </c>
      <c r="B39" s="364">
        <f>'[4]6-x'!J130/41.868</f>
        <v>0</v>
      </c>
      <c r="C39" s="364">
        <f>'[4]6-x'!K130/41.868</f>
        <v>0</v>
      </c>
      <c r="D39" s="364">
        <f>'[4]6-x'!L130/41.868</f>
        <v>0</v>
      </c>
      <c r="E39" s="364">
        <f>'[4]6-x'!M130/41.868</f>
        <v>0</v>
      </c>
      <c r="F39" s="364">
        <f>'[4]6-x'!N130/41.868</f>
        <v>0</v>
      </c>
      <c r="G39" s="364">
        <f>'[4]6-x'!O130/41.868</f>
        <v>0</v>
      </c>
      <c r="H39" s="361">
        <f>'[4]6-x'!P130/41.868</f>
        <v>0</v>
      </c>
    </row>
    <row r="40" spans="1:17" x14ac:dyDescent="0.3">
      <c r="A40" s="365" t="s">
        <v>114</v>
      </c>
      <c r="B40" s="366">
        <f>'[4]6-x'!J131/41.868</f>
        <v>4292.4545476258718</v>
      </c>
      <c r="C40" s="366">
        <f>'[4]6-x'!K131/41.868</f>
        <v>21651.61200678322</v>
      </c>
      <c r="D40" s="366">
        <f>'[4]6-x'!L131/41.868</f>
        <v>489.87823397344033</v>
      </c>
      <c r="E40" s="366">
        <f>'[4]6-x'!M131/41.868</f>
        <v>644.39961354733919</v>
      </c>
      <c r="F40" s="366">
        <f>'[4]6-x'!N131/41.868</f>
        <v>4543.6386882583347</v>
      </c>
      <c r="G40" s="366">
        <f>'[4]6-x'!O131/41.868</f>
        <v>1648.4888948600367</v>
      </c>
      <c r="H40" s="366">
        <f>'[4]6-x'!P131/41.868</f>
        <v>33270.471985048243</v>
      </c>
    </row>
    <row r="41" spans="1:17" ht="15.6" x14ac:dyDescent="0.3">
      <c r="A41" s="367"/>
      <c r="B41" s="367"/>
      <c r="C41" s="367"/>
      <c r="D41" s="367"/>
      <c r="E41" s="367"/>
      <c r="F41" s="367"/>
      <c r="G41" s="367"/>
      <c r="H41" s="367"/>
    </row>
    <row r="42" spans="1:17" ht="15.6" x14ac:dyDescent="0.3">
      <c r="A42" s="367"/>
      <c r="B42" s="367"/>
      <c r="C42" s="367"/>
      <c r="D42" s="367"/>
      <c r="E42" s="367"/>
      <c r="F42" s="367"/>
      <c r="G42" s="367"/>
      <c r="H42" s="367"/>
    </row>
    <row r="43" spans="1:17" x14ac:dyDescent="0.3">
      <c r="B43" s="499" t="s">
        <v>186</v>
      </c>
      <c r="C43" s="499"/>
      <c r="D43" s="499"/>
      <c r="E43" s="499"/>
      <c r="F43" s="499"/>
      <c r="G43" s="499"/>
      <c r="H43" s="499"/>
    </row>
    <row r="44" spans="1:17" ht="28.8" x14ac:dyDescent="0.3">
      <c r="B44" s="358" t="s">
        <v>31</v>
      </c>
      <c r="C44" s="358" t="s">
        <v>242</v>
      </c>
      <c r="D44" s="358" t="s">
        <v>36</v>
      </c>
      <c r="E44" s="358" t="s">
        <v>82</v>
      </c>
      <c r="F44" s="358" t="s">
        <v>272</v>
      </c>
      <c r="G44" s="358" t="s">
        <v>273</v>
      </c>
      <c r="H44" s="358" t="s">
        <v>114</v>
      </c>
    </row>
    <row r="45" spans="1:17" x14ac:dyDescent="0.3">
      <c r="A45" s="359">
        <v>2018</v>
      </c>
      <c r="B45" s="500" t="s">
        <v>326</v>
      </c>
      <c r="C45" s="501"/>
      <c r="D45" s="501"/>
      <c r="E45" s="501"/>
      <c r="F45" s="501"/>
      <c r="G45" s="501"/>
      <c r="H45" s="502"/>
    </row>
    <row r="46" spans="1:17" x14ac:dyDescent="0.3">
      <c r="A46" s="360" t="s">
        <v>275</v>
      </c>
      <c r="B46" s="361">
        <f>'[4]6-x'!J209/41.868</f>
        <v>6360.5153095442811</v>
      </c>
      <c r="C46" s="361">
        <f>'[4]6-x'!K209/41.868</f>
        <v>7706.0549868634744</v>
      </c>
      <c r="D46" s="361">
        <f>'[4]6-x'!L209/41.868</f>
        <v>6.077787331613643</v>
      </c>
      <c r="E46" s="361">
        <f>'[4]6-x'!M209/41.868</f>
        <v>294.90071797076524</v>
      </c>
      <c r="F46" s="361">
        <f>'[4]6-x'!N209/41.868</f>
        <v>1971.9805080252222</v>
      </c>
      <c r="G46" s="361">
        <f>'[4]6-x'!O209/41.868</f>
        <v>693.31085626253946</v>
      </c>
      <c r="H46" s="361">
        <f>'[4]6-x'!P209/41.868</f>
        <v>17032.840165997899</v>
      </c>
      <c r="K46" s="349"/>
      <c r="L46" s="349"/>
      <c r="M46" s="349"/>
      <c r="N46" s="349"/>
      <c r="O46" s="349"/>
      <c r="P46" s="349"/>
      <c r="Q46" s="349"/>
    </row>
    <row r="47" spans="1:17" x14ac:dyDescent="0.3">
      <c r="A47" s="363" t="s">
        <v>276</v>
      </c>
      <c r="B47" s="364">
        <f>'[4]6-x'!J210/41.868</f>
        <v>0</v>
      </c>
      <c r="C47" s="364">
        <f>'[4]6-x'!K210/41.868</f>
        <v>60.21263853062004</v>
      </c>
      <c r="D47" s="364">
        <f>'[4]6-x'!L210/41.868</f>
        <v>6.077787331613643</v>
      </c>
      <c r="E47" s="364">
        <f>'[4]6-x'!M210/41.868</f>
        <v>44.327030190121334</v>
      </c>
      <c r="F47" s="364">
        <f>'[4]6-x'!N210/41.868</f>
        <v>278.3491623674405</v>
      </c>
      <c r="G47" s="364">
        <f>'[4]6-x'!O210/41.868</f>
        <v>681.2475518295596</v>
      </c>
      <c r="H47" s="361">
        <f>'[4]6-x'!P210/41.868</f>
        <v>1070.2141702493552</v>
      </c>
    </row>
    <row r="48" spans="1:17" x14ac:dyDescent="0.3">
      <c r="A48" s="363" t="s">
        <v>277</v>
      </c>
      <c r="B48" s="364">
        <f>'[4]6-x'!J211/41.868</f>
        <v>0</v>
      </c>
      <c r="C48" s="364">
        <f>'[4]6-x'!K211/41.868</f>
        <v>66.94292156300753</v>
      </c>
      <c r="D48" s="364">
        <f>'[4]6-x'!L211/41.868</f>
        <v>0</v>
      </c>
      <c r="E48" s="364">
        <f>'[4]6-x'!M211/41.868</f>
        <v>3.2281303143211999</v>
      </c>
      <c r="F48" s="364">
        <f>'[4]6-x'!N211/41.868</f>
        <v>3.5952737173975353</v>
      </c>
      <c r="G48" s="364">
        <f>'[4]6-x'!O211/41.868</f>
        <v>7.8698789051304106</v>
      </c>
      <c r="H48" s="361">
        <f>'[4]6-x'!P211/41.868</f>
        <v>81.636204499856689</v>
      </c>
    </row>
    <row r="49" spans="1:17" x14ac:dyDescent="0.3">
      <c r="A49" s="363" t="s">
        <v>278</v>
      </c>
      <c r="B49" s="364">
        <f>'[4]6-x'!J212/41.868</f>
        <v>6360.5153095442811</v>
      </c>
      <c r="C49" s="364">
        <f>'[4]6-x'!K212/41.868</f>
        <v>48.499154485525935</v>
      </c>
      <c r="D49" s="364">
        <f>'[4]6-x'!L212/41.868</f>
        <v>0</v>
      </c>
      <c r="E49" s="364">
        <f>'[4]6-x'!M212/41.868</f>
        <v>247.22807394668956</v>
      </c>
      <c r="F49" s="364">
        <f>'[4]6-x'!N212/41.868</f>
        <v>1390.2004514187445</v>
      </c>
      <c r="G49" s="364">
        <f>'[4]6-x'!O212/41.868</f>
        <v>1.8492399923569312</v>
      </c>
      <c r="H49" s="361">
        <f>'[4]6-x'!P212/41.868</f>
        <v>8048.2922293875981</v>
      </c>
    </row>
    <row r="50" spans="1:17" x14ac:dyDescent="0.3">
      <c r="A50" s="363" t="s">
        <v>279</v>
      </c>
      <c r="B50" s="364">
        <f>'[4]6-x'!J213/41.868</f>
        <v>0</v>
      </c>
      <c r="C50" s="364">
        <f>'[4]6-x'!K213/41.868</f>
        <v>7530.4002722843215</v>
      </c>
      <c r="D50" s="364">
        <f>'[4]6-x'!L213/41.868</f>
        <v>0</v>
      </c>
      <c r="E50" s="364">
        <f>'[4]6-x'!M213/41.868</f>
        <v>0.11748351963313269</v>
      </c>
      <c r="F50" s="364">
        <f>'[4]6-x'!N213/41.868</f>
        <v>299.83562052163944</v>
      </c>
      <c r="G50" s="364">
        <f>'[4]6-x'!O213/41.868</f>
        <v>2.3441855354925001</v>
      </c>
      <c r="H50" s="361">
        <f>'[4]6-x'!P213/41.868</f>
        <v>7832.6975618610868</v>
      </c>
    </row>
    <row r="51" spans="1:17" x14ac:dyDescent="0.3">
      <c r="A51" s="363" t="s">
        <v>280</v>
      </c>
      <c r="B51" s="364">
        <f>'[4]6-x'!J214/41.868</f>
        <v>0</v>
      </c>
      <c r="C51" s="364">
        <f>'[4]6-x'!K214/41.868</f>
        <v>0</v>
      </c>
      <c r="D51" s="364">
        <f>'[4]6-x'!L214/41.868</f>
        <v>0</v>
      </c>
      <c r="E51" s="364">
        <f>'[4]6-x'!M214/41.868</f>
        <v>0</v>
      </c>
      <c r="F51" s="364">
        <f>'[4]6-x'!N214/41.868</f>
        <v>0</v>
      </c>
      <c r="G51" s="364">
        <f>'[4]6-x'!O214/41.868</f>
        <v>0</v>
      </c>
      <c r="H51" s="361">
        <f>'[4]6-x'!P214/41.868</f>
        <v>0</v>
      </c>
    </row>
    <row r="52" spans="1:17" x14ac:dyDescent="0.3">
      <c r="A52" s="363" t="s">
        <v>291</v>
      </c>
      <c r="B52" s="364">
        <f>'[4]6-x'!J215/41.868</f>
        <v>0</v>
      </c>
      <c r="C52" s="364">
        <f>'[4]6-x'!K215/41.868</f>
        <v>0</v>
      </c>
      <c r="D52" s="364">
        <f>'[4]6-x'!L215/41.868</f>
        <v>0</v>
      </c>
      <c r="E52" s="364">
        <f>'[4]6-x'!M215/41.868</f>
        <v>0</v>
      </c>
      <c r="F52" s="364">
        <f>'[4]6-x'!N215/41.868</f>
        <v>0</v>
      </c>
      <c r="G52" s="364">
        <f>'[4]6-x'!O215/41.868</f>
        <v>0</v>
      </c>
      <c r="H52" s="361">
        <f>'[4]6-x'!P215/41.868</f>
        <v>0</v>
      </c>
    </row>
    <row r="53" spans="1:17" x14ac:dyDescent="0.3">
      <c r="A53" s="360" t="s">
        <v>282</v>
      </c>
      <c r="B53" s="361">
        <f>'[4]6-x'!J216/41.868</f>
        <v>14.551036591191362</v>
      </c>
      <c r="C53" s="361">
        <f>'[4]6-x'!K216/41.868</f>
        <v>11902.327773717398</v>
      </c>
      <c r="D53" s="361">
        <f>'[4]6-x'!L216/41.868</f>
        <v>550.05682621572555</v>
      </c>
      <c r="E53" s="361">
        <f>'[4]6-x'!M216/41.868</f>
        <v>316.22471290723217</v>
      </c>
      <c r="F53" s="361">
        <f>'[4]6-x'!N216/41.868</f>
        <v>2612.1990073564539</v>
      </c>
      <c r="G53" s="361">
        <f>'[4]6-x'!O216/41.868</f>
        <v>912.41835005254597</v>
      </c>
      <c r="H53" s="361">
        <f>'[4]6-x'!P216/41.868</f>
        <v>16307.777706840547</v>
      </c>
      <c r="K53" s="422"/>
      <c r="L53" s="422"/>
      <c r="M53" s="422"/>
      <c r="N53" s="422"/>
      <c r="O53" s="422"/>
      <c r="P53" s="422"/>
      <c r="Q53" s="422"/>
    </row>
    <row r="54" spans="1:17" x14ac:dyDescent="0.3">
      <c r="A54" s="363" t="s">
        <v>283</v>
      </c>
      <c r="B54" s="364">
        <f>'[4]6-x'!J217/41.868</f>
        <v>0</v>
      </c>
      <c r="C54" s="364">
        <f>'[4]6-x'!K217/41.868</f>
        <v>1315.6193035253655</v>
      </c>
      <c r="D54" s="364">
        <f>'[4]6-x'!L217/41.868</f>
        <v>25.708949555746631</v>
      </c>
      <c r="E54" s="364">
        <f>'[4]6-x'!M217/41.868</f>
        <v>5.2752866150759532</v>
      </c>
      <c r="F54" s="364">
        <f>'[4]6-x'!N217/41.868</f>
        <v>330.91521926053309</v>
      </c>
      <c r="G54" s="364">
        <f>'[4]6-x'!O217/41.868</f>
        <v>905.51167956434494</v>
      </c>
      <c r="H54" s="361">
        <f>'[4]6-x'!P217/41.868</f>
        <v>2583.0304385210657</v>
      </c>
    </row>
    <row r="55" spans="1:17" x14ac:dyDescent="0.3">
      <c r="A55" s="363" t="s">
        <v>284</v>
      </c>
      <c r="B55" s="364">
        <f>'[4]6-x'!J218/41.868</f>
        <v>0</v>
      </c>
      <c r="C55" s="364">
        <f>'[4]6-x'!K218/41.868</f>
        <v>666.03747492118089</v>
      </c>
      <c r="D55" s="364">
        <f>'[4]6-x'!L218/41.868</f>
        <v>0</v>
      </c>
      <c r="E55" s="364">
        <f>'[4]6-x'!M218/41.868</f>
        <v>40.237697047864714</v>
      </c>
      <c r="F55" s="364">
        <f>'[4]6-x'!N218/41.868</f>
        <v>4.1164134900162415</v>
      </c>
      <c r="G55" s="364">
        <f>'[4]6-x'!O218/41.868</f>
        <v>0.63554504633610387</v>
      </c>
      <c r="H55" s="361">
        <f>'[4]6-x'!P218/41.868</f>
        <v>711.02713050539808</v>
      </c>
    </row>
    <row r="56" spans="1:17" x14ac:dyDescent="0.3">
      <c r="A56" s="363" t="s">
        <v>285</v>
      </c>
      <c r="B56" s="364">
        <f>'[4]6-x'!J219/41.868</f>
        <v>13.084683290341072</v>
      </c>
      <c r="C56" s="364">
        <f>'[4]6-x'!K219/41.868</f>
        <v>9691.0157029234724</v>
      </c>
      <c r="D56" s="364">
        <f>'[4]6-x'!L219/41.868</f>
        <v>297.68914206553933</v>
      </c>
      <c r="E56" s="364">
        <f>'[4]6-x'!M219/41.868</f>
        <v>219.35873602751502</v>
      </c>
      <c r="F56" s="364">
        <f>'[4]6-x'!N219/41.868</f>
        <v>1093.9402159166905</v>
      </c>
      <c r="G56" s="364">
        <f>'[4]6-x'!O219/41.868</f>
        <v>4.7018715964459723</v>
      </c>
      <c r="H56" s="361">
        <f>'[4]6-x'!P219/41.868</f>
        <v>11319.790351820006</v>
      </c>
      <c r="K56" s="372"/>
      <c r="L56" s="372"/>
      <c r="M56" s="372"/>
      <c r="N56" s="372"/>
      <c r="O56" s="372"/>
      <c r="P56" s="372"/>
      <c r="Q56" s="372"/>
    </row>
    <row r="57" spans="1:17" x14ac:dyDescent="0.3">
      <c r="A57" s="363" t="s">
        <v>286</v>
      </c>
      <c r="B57" s="364">
        <f>'[4]6-x'!J220/41.868</f>
        <v>1.4663533008502914</v>
      </c>
      <c r="C57" s="364">
        <f>'[4]6-x'!K220/41.868</f>
        <v>76.113073946689582</v>
      </c>
      <c r="D57" s="364">
        <f>'[4]6-x'!L220/41.868</f>
        <v>0</v>
      </c>
      <c r="E57" s="364">
        <f>'[4]6-x'!M220/41.868</f>
        <v>17.813984904939332</v>
      </c>
      <c r="F57" s="364">
        <f>'[4]6-x'!N220/41.868</f>
        <v>93.859455431355698</v>
      </c>
      <c r="G57" s="364">
        <f>'[4]6-x'!O220/41.868</f>
        <v>0</v>
      </c>
      <c r="H57" s="361">
        <f>'[4]6-x'!P220/41.868</f>
        <v>189.2528675838349</v>
      </c>
    </row>
    <row r="58" spans="1:17" x14ac:dyDescent="0.3">
      <c r="A58" s="363" t="s">
        <v>287</v>
      </c>
      <c r="B58" s="364">
        <f>'[4]6-x'!J221/41.868</f>
        <v>0</v>
      </c>
      <c r="C58" s="364">
        <f>'[4]6-x'!K221/41.868</f>
        <v>153.54221840068786</v>
      </c>
      <c r="D58" s="364">
        <f>'[4]6-x'!L221/41.868</f>
        <v>226.65873459443961</v>
      </c>
      <c r="E58" s="364">
        <f>'[4]6-x'!M221/41.868</f>
        <v>33.5390083118372</v>
      </c>
      <c r="F58" s="364">
        <f>'[4]6-x'!N221/41.868</f>
        <v>1089.367703257858</v>
      </c>
      <c r="G58" s="364">
        <f>'[4]6-x'!O221/41.868</f>
        <v>1.5692538454189358</v>
      </c>
      <c r="H58" s="361">
        <f>'[4]6-x'!P221/41.868</f>
        <v>1504.6769184102418</v>
      </c>
    </row>
    <row r="59" spans="1:17" x14ac:dyDescent="0.3">
      <c r="A59" s="363" t="s">
        <v>288</v>
      </c>
      <c r="B59" s="364">
        <f>'[4]6-x'!J222/41.868</f>
        <v>0</v>
      </c>
      <c r="C59" s="364">
        <f>'[4]6-x'!K222/41.868</f>
        <v>0</v>
      </c>
      <c r="D59" s="364">
        <f>'[4]6-x'!L222/41.868</f>
        <v>0</v>
      </c>
      <c r="E59" s="364">
        <f>'[4]6-x'!M222/41.868</f>
        <v>0</v>
      </c>
      <c r="F59" s="364">
        <f>'[4]6-x'!N222/41.868</f>
        <v>0</v>
      </c>
      <c r="G59" s="364">
        <f>'[4]6-x'!O222/41.868</f>
        <v>0</v>
      </c>
      <c r="H59" s="361">
        <f>'[4]6-x'!P222/41.868</f>
        <v>0</v>
      </c>
    </row>
    <row r="60" spans="1:17" x14ac:dyDescent="0.3">
      <c r="A60" s="365" t="s">
        <v>114</v>
      </c>
      <c r="B60" s="366">
        <f>'[4]6-x'!J223/41.868</f>
        <v>6375.0663461354716</v>
      </c>
      <c r="C60" s="366">
        <f>'[4]6-x'!K223/41.868</f>
        <v>19608.382760580873</v>
      </c>
      <c r="D60" s="366">
        <f>'[4]6-x'!L223/41.868</f>
        <v>556.1346135473392</v>
      </c>
      <c r="E60" s="366">
        <f>'[4]6-x'!M223/41.868</f>
        <v>611.12543087799736</v>
      </c>
      <c r="F60" s="366">
        <f>'[4]6-x'!N223/41.868</f>
        <v>4584.1795153816756</v>
      </c>
      <c r="G60" s="366">
        <f>'[4]6-x'!O223/41.868</f>
        <v>1605.7292063150853</v>
      </c>
      <c r="H60" s="366">
        <f>'[4]6-x'!P223/41.868</f>
        <v>33340.61787283844</v>
      </c>
    </row>
    <row r="61" spans="1:17" ht="15.6" x14ac:dyDescent="0.3">
      <c r="A61" s="367"/>
      <c r="B61" s="367"/>
      <c r="C61" s="367"/>
      <c r="D61" s="367"/>
      <c r="E61" s="367"/>
      <c r="F61" s="367"/>
      <c r="G61" s="367"/>
      <c r="H61" s="367"/>
    </row>
    <row r="62" spans="1:17" ht="15.6" x14ac:dyDescent="0.3">
      <c r="A62" s="367"/>
      <c r="B62" s="367"/>
      <c r="C62" s="367"/>
      <c r="D62" s="367"/>
      <c r="E62" s="367"/>
      <c r="F62" s="367"/>
      <c r="G62" s="367"/>
      <c r="H62" s="367"/>
    </row>
    <row r="63" spans="1:17" x14ac:dyDescent="0.3">
      <c r="B63" s="499" t="s">
        <v>186</v>
      </c>
      <c r="C63" s="499"/>
      <c r="D63" s="499"/>
      <c r="E63" s="499"/>
      <c r="F63" s="499"/>
      <c r="G63" s="499"/>
      <c r="H63" s="499"/>
    </row>
    <row r="64" spans="1:17" ht="28.8" x14ac:dyDescent="0.3">
      <c r="B64" s="358" t="s">
        <v>31</v>
      </c>
      <c r="C64" s="358" t="s">
        <v>242</v>
      </c>
      <c r="D64" s="358" t="s">
        <v>36</v>
      </c>
      <c r="E64" s="358" t="s">
        <v>82</v>
      </c>
      <c r="F64" s="358" t="s">
        <v>272</v>
      </c>
      <c r="G64" s="358" t="s">
        <v>273</v>
      </c>
      <c r="H64" s="358" t="s">
        <v>114</v>
      </c>
    </row>
    <row r="65" spans="1:12" x14ac:dyDescent="0.3">
      <c r="A65" s="359">
        <v>2017</v>
      </c>
      <c r="B65" s="500" t="s">
        <v>326</v>
      </c>
      <c r="C65" s="501"/>
      <c r="D65" s="501"/>
      <c r="E65" s="501"/>
      <c r="F65" s="501"/>
      <c r="G65" s="501"/>
      <c r="H65" s="502"/>
    </row>
    <row r="66" spans="1:12" x14ac:dyDescent="0.3">
      <c r="A66" s="360" t="s">
        <v>275</v>
      </c>
      <c r="B66" s="361">
        <f>'[4]6-x'!J299/41.868</f>
        <v>7206.7966220024846</v>
      </c>
      <c r="C66" s="361">
        <f>'[4]6-x'!K299/41.868</f>
        <v>8683.2757247778718</v>
      </c>
      <c r="D66" s="361">
        <f>'[4]6-x'!L299/41.868</f>
        <v>6.8902837489251931</v>
      </c>
      <c r="E66" s="361">
        <f>'[4]6-x'!M299/41.868</f>
        <v>471.08979960829276</v>
      </c>
      <c r="F66" s="361">
        <f>'[4]6-x'!N299/41.868</f>
        <v>2038.3779616891177</v>
      </c>
      <c r="G66" s="361">
        <f>'[4]6-x'!O299/41.868</f>
        <v>713.34906133562617</v>
      </c>
      <c r="H66" s="361">
        <f>'[4]6-x'!P299/41.868</f>
        <v>19119.779453162319</v>
      </c>
      <c r="L66" s="349"/>
    </row>
    <row r="67" spans="1:12" x14ac:dyDescent="0.3">
      <c r="A67" s="363" t="s">
        <v>276</v>
      </c>
      <c r="B67" s="364">
        <f>'[4]6-x'!J300/41.868</f>
        <v>0</v>
      </c>
      <c r="C67" s="364">
        <f>'[4]6-x'!K300/41.868</f>
        <v>64.16594941243909</v>
      </c>
      <c r="D67" s="364">
        <f>'[4]6-x'!L300/41.868</f>
        <v>6.8902837489251931</v>
      </c>
      <c r="E67" s="364">
        <f>'[4]6-x'!M300/41.868</f>
        <v>50.778484761631788</v>
      </c>
      <c r="F67" s="364">
        <f>'[4]6-x'!N300/41.868</f>
        <v>264.440861755995</v>
      </c>
      <c r="G67" s="364">
        <f>'[4]6-x'!O300/41.868</f>
        <v>700.17736696283555</v>
      </c>
      <c r="H67" s="361">
        <f>'[4]6-x'!P300/41.868</f>
        <v>1086.4529466418267</v>
      </c>
    </row>
    <row r="68" spans="1:12" x14ac:dyDescent="0.3">
      <c r="A68" s="363" t="s">
        <v>277</v>
      </c>
      <c r="B68" s="364">
        <f>'[4]6-x'!J301/41.868</f>
        <v>0</v>
      </c>
      <c r="C68" s="364">
        <f>'[4]6-x'!K301/41.868</f>
        <v>153.23152765835482</v>
      </c>
      <c r="D68" s="364">
        <f>'[4]6-x'!L301/41.868</f>
        <v>0</v>
      </c>
      <c r="E68" s="364">
        <f>'[4]6-x'!M301/41.868</f>
        <v>2.8849651284990925</v>
      </c>
      <c r="F68" s="364">
        <f>'[4]6-x'!N301/41.868</f>
        <v>3.7566423043852102</v>
      </c>
      <c r="G68" s="364">
        <f>'[4]6-x'!O301/41.868</f>
        <v>8.8850745199197476</v>
      </c>
      <c r="H68" s="361">
        <f>'[4]6-x'!P301/41.868</f>
        <v>168.75820961115886</v>
      </c>
    </row>
    <row r="69" spans="1:12" x14ac:dyDescent="0.3">
      <c r="A69" s="363" t="s">
        <v>278</v>
      </c>
      <c r="B69" s="364">
        <f>'[4]6-x'!J302/41.868</f>
        <v>7206.7966220024846</v>
      </c>
      <c r="C69" s="364">
        <f>'[4]6-x'!K302/41.868</f>
        <v>81.365554600171976</v>
      </c>
      <c r="D69" s="364">
        <f>'[4]6-x'!L302/41.868</f>
        <v>0</v>
      </c>
      <c r="E69" s="364">
        <f>'[4]6-x'!M302/41.868</f>
        <v>416.83669652240383</v>
      </c>
      <c r="F69" s="364">
        <f>'[4]6-x'!N302/41.868</f>
        <v>1409.2593484283937</v>
      </c>
      <c r="G69" s="364">
        <f>'[4]6-x'!O302/41.868</f>
        <v>1.8384971816184197</v>
      </c>
      <c r="H69" s="361">
        <f>'[4]6-x'!P302/41.868</f>
        <v>9116.0967187350743</v>
      </c>
    </row>
    <row r="70" spans="1:12" x14ac:dyDescent="0.3">
      <c r="A70" s="363" t="s">
        <v>279</v>
      </c>
      <c r="B70" s="364">
        <f>'[4]6-x'!J303/41.868</f>
        <v>0</v>
      </c>
      <c r="C70" s="364">
        <f>'[4]6-x'!K303/41.868</f>
        <v>8384.5126931069062</v>
      </c>
      <c r="D70" s="364">
        <f>'[4]6-x'!L303/41.868</f>
        <v>0</v>
      </c>
      <c r="E70" s="364">
        <f>'[4]6-x'!M303/41.868</f>
        <v>0.58965319575809683</v>
      </c>
      <c r="F70" s="364">
        <f>'[4]6-x'!N303/41.868</f>
        <v>360.92110920034395</v>
      </c>
      <c r="G70" s="364">
        <f>'[4]6-x'!O303/41.868</f>
        <v>2.4481226712525075</v>
      </c>
      <c r="H70" s="361">
        <f>'[4]6-x'!P303/41.868</f>
        <v>8748.4715781742616</v>
      </c>
    </row>
    <row r="71" spans="1:12" x14ac:dyDescent="0.3">
      <c r="A71" s="363" t="s">
        <v>280</v>
      </c>
      <c r="B71" s="364">
        <f>'[4]6-x'!J304/41.868</f>
        <v>0</v>
      </c>
      <c r="C71" s="364">
        <f>'[4]6-x'!K304/41.868</f>
        <v>0</v>
      </c>
      <c r="D71" s="364">
        <f>'[4]6-x'!L304/41.868</f>
        <v>0</v>
      </c>
      <c r="E71" s="364">
        <f>'[4]6-x'!M304/41.868</f>
        <v>0</v>
      </c>
      <c r="F71" s="364">
        <f>'[4]6-x'!N304/41.868</f>
        <v>0</v>
      </c>
      <c r="G71" s="364">
        <f>'[4]6-x'!O304/41.868</f>
        <v>0</v>
      </c>
      <c r="H71" s="361">
        <f>'[4]6-x'!P304/41.868</f>
        <v>0</v>
      </c>
    </row>
    <row r="72" spans="1:12" x14ac:dyDescent="0.3">
      <c r="A72" s="360" t="s">
        <v>282</v>
      </c>
      <c r="B72" s="361">
        <f>'[4]6-x'!J305/41.868</f>
        <v>14.734030763351482</v>
      </c>
      <c r="C72" s="361">
        <f>'[4]6-x'!K305/41.868</f>
        <v>12746.631385353969</v>
      </c>
      <c r="D72" s="361">
        <f>'[4]6-x'!L305/41.868</f>
        <v>501.05507069838535</v>
      </c>
      <c r="E72" s="361">
        <f>'[4]6-x'!M305/41.868</f>
        <v>324.0345925289003</v>
      </c>
      <c r="F72" s="361">
        <f>'[4]6-x'!N305/41.868</f>
        <v>2530.8028441769366</v>
      </c>
      <c r="G72" s="361">
        <f>'[4]6-x'!O305/41.868</f>
        <v>900.56424715773369</v>
      </c>
      <c r="H72" s="361">
        <f>'[4]6-x'!P305/41.868</f>
        <v>17017.822170679276</v>
      </c>
    </row>
    <row r="73" spans="1:12" x14ac:dyDescent="0.3">
      <c r="A73" s="363" t="s">
        <v>283</v>
      </c>
      <c r="B73" s="364">
        <f>'[4]6-x'!J306/41.868</f>
        <v>0</v>
      </c>
      <c r="C73" s="364">
        <f>'[4]6-x'!K306/41.868</f>
        <v>1224.2825604280119</v>
      </c>
      <c r="D73" s="364">
        <f>'[4]6-x'!L306/41.868</f>
        <v>21.718871214292534</v>
      </c>
      <c r="E73" s="364">
        <f>'[4]6-x'!M306/41.868</f>
        <v>6.0281336581637532</v>
      </c>
      <c r="F73" s="364">
        <f>'[4]6-x'!N306/41.868</f>
        <v>313.13876468902265</v>
      </c>
      <c r="G73" s="364">
        <f>'[4]6-x'!O306/41.868</f>
        <v>893.82335912868996</v>
      </c>
      <c r="H73" s="361">
        <f>'[4]6-x'!P306/41.868</f>
        <v>2458.9916891181806</v>
      </c>
    </row>
    <row r="74" spans="1:12" x14ac:dyDescent="0.3">
      <c r="A74" s="363" t="s">
        <v>284</v>
      </c>
      <c r="B74" s="364">
        <f>'[4]6-x'!J307/41.868</f>
        <v>0</v>
      </c>
      <c r="C74" s="364">
        <f>'[4]6-x'!K307/41.868</f>
        <v>658.07928991114932</v>
      </c>
      <c r="D74" s="364">
        <f>'[4]6-x'!L307/41.868</f>
        <v>0</v>
      </c>
      <c r="E74" s="364">
        <f>'[4]6-x'!M307/41.868</f>
        <v>51.204769274863857</v>
      </c>
      <c r="F74" s="364">
        <f>'[4]6-x'!N307/41.868</f>
        <v>3.1449355116079101</v>
      </c>
      <c r="G74" s="364">
        <f>'[4]6-x'!O307/41.868</f>
        <v>0.69790770994554308</v>
      </c>
      <c r="H74" s="361">
        <f>'[4]6-x'!P307/41.868</f>
        <v>713.1269024075666</v>
      </c>
    </row>
    <row r="75" spans="1:12" x14ac:dyDescent="0.3">
      <c r="A75" s="363" t="s">
        <v>285</v>
      </c>
      <c r="B75" s="364">
        <f>'[4]6-x'!J308/41.868</f>
        <v>13.198079678991114</v>
      </c>
      <c r="C75" s="364">
        <f>'[4]6-x'!K308/41.868</f>
        <v>10606.610852966463</v>
      </c>
      <c r="D75" s="364">
        <f>'[4]6-x'!L308/41.868</f>
        <v>256.99944110060193</v>
      </c>
      <c r="E75" s="364">
        <f>'[4]6-x'!M308/41.868</f>
        <v>209.72384732970286</v>
      </c>
      <c r="F75" s="364">
        <f>'[4]6-x'!N308/41.868</f>
        <v>1039.800773860705</v>
      </c>
      <c r="G75" s="364">
        <f>'[4]6-x'!O308/41.868</f>
        <v>4.7751982420942003</v>
      </c>
      <c r="H75" s="361">
        <f>'[4]6-x'!P308/41.868</f>
        <v>12131.108193178559</v>
      </c>
    </row>
    <row r="76" spans="1:12" x14ac:dyDescent="0.3">
      <c r="A76" s="363" t="s">
        <v>286</v>
      </c>
      <c r="B76" s="364">
        <f>'[4]6-x'!J309/41.868</f>
        <v>1.5359510843603708</v>
      </c>
      <c r="C76" s="364">
        <f>'[4]6-x'!K309/41.868</f>
        <v>81.639087130983086</v>
      </c>
      <c r="D76" s="364">
        <f>'[4]6-x'!L309/41.868</f>
        <v>0</v>
      </c>
      <c r="E76" s="364">
        <f>'[4]6-x'!M309/41.868</f>
        <v>13.121990541702495</v>
      </c>
      <c r="F76" s="364">
        <f>'[4]6-x'!N309/41.868</f>
        <v>89.774586796598825</v>
      </c>
      <c r="G76" s="364">
        <f>'[4]6-x'!O309/41.868</f>
        <v>0</v>
      </c>
      <c r="H76" s="361">
        <f>'[4]6-x'!P309/41.868</f>
        <v>186.07161555364479</v>
      </c>
    </row>
    <row r="77" spans="1:12" x14ac:dyDescent="0.3">
      <c r="A77" s="363" t="s">
        <v>287</v>
      </c>
      <c r="B77" s="364">
        <f>'[4]6-x'!J310/41.868</f>
        <v>0</v>
      </c>
      <c r="C77" s="364">
        <f>'[4]6-x'!K310/41.868</f>
        <v>176.01959491735929</v>
      </c>
      <c r="D77" s="364">
        <f>'[4]6-x'!L310/41.868</f>
        <v>222.33675838349097</v>
      </c>
      <c r="E77" s="364">
        <f>'[4]6-x'!M310/41.868</f>
        <v>43.955851724467372</v>
      </c>
      <c r="F77" s="364">
        <f>'[4]6-x'!N310/41.868</f>
        <v>1084.9437833190025</v>
      </c>
      <c r="G77" s="364">
        <f>'[4]6-x'!O310/41.868</f>
        <v>1.267782077003917</v>
      </c>
      <c r="H77" s="361">
        <f>'[4]6-x'!P310/41.868</f>
        <v>1528.5237704213241</v>
      </c>
    </row>
    <row r="78" spans="1:12" x14ac:dyDescent="0.3">
      <c r="A78" s="365" t="s">
        <v>114</v>
      </c>
      <c r="B78" s="366">
        <f>'[4]6-x'!J311/41.868</f>
        <v>7221.5306527658349</v>
      </c>
      <c r="C78" s="366">
        <f>'[4]6-x'!K311/41.868</f>
        <v>21429.907110131837</v>
      </c>
      <c r="D78" s="366">
        <f>'[4]6-x'!L311/41.868</f>
        <v>507.94535444731059</v>
      </c>
      <c r="E78" s="366">
        <f>'[4]6-x'!M311/41.868</f>
        <v>795.12439213719301</v>
      </c>
      <c r="F78" s="366">
        <f>'[4]6-x'!N311/41.868</f>
        <v>4569.1808058660545</v>
      </c>
      <c r="G78" s="366">
        <f>'[4]6-x'!O311/41.868</f>
        <v>1613.9133084933599</v>
      </c>
      <c r="H78" s="366">
        <f>'[4]6-x'!P311/41.868</f>
        <v>36137.601623841598</v>
      </c>
    </row>
    <row r="79" spans="1:12" ht="15.6" x14ac:dyDescent="0.3">
      <c r="A79" s="367"/>
      <c r="B79" s="367"/>
      <c r="C79" s="367"/>
      <c r="D79" s="367"/>
      <c r="E79" s="367"/>
      <c r="F79" s="367"/>
      <c r="G79" s="367"/>
      <c r="H79" s="367"/>
    </row>
    <row r="80" spans="1:12" ht="15.6" x14ac:dyDescent="0.3">
      <c r="A80" s="367"/>
      <c r="B80" s="367"/>
      <c r="C80" s="367"/>
      <c r="D80" s="367"/>
      <c r="E80" s="367"/>
      <c r="F80" s="367"/>
      <c r="G80" s="367"/>
      <c r="H80" s="367"/>
    </row>
    <row r="81" spans="1:16" x14ac:dyDescent="0.3">
      <c r="B81" s="499" t="s">
        <v>186</v>
      </c>
      <c r="C81" s="499"/>
      <c r="D81" s="499"/>
      <c r="E81" s="499"/>
      <c r="F81" s="499"/>
      <c r="G81" s="499"/>
      <c r="H81" s="499"/>
    </row>
    <row r="82" spans="1:16" ht="28.8" x14ac:dyDescent="0.3">
      <c r="B82" s="358" t="s">
        <v>31</v>
      </c>
      <c r="C82" s="358" t="s">
        <v>242</v>
      </c>
      <c r="D82" s="358" t="s">
        <v>36</v>
      </c>
      <c r="E82" s="358" t="s">
        <v>82</v>
      </c>
      <c r="F82" s="358" t="s">
        <v>272</v>
      </c>
      <c r="G82" s="358" t="s">
        <v>273</v>
      </c>
      <c r="H82" s="358" t="s">
        <v>114</v>
      </c>
    </row>
    <row r="83" spans="1:16" ht="14.7" customHeight="1" x14ac:dyDescent="0.3">
      <c r="A83" s="359">
        <v>2016</v>
      </c>
      <c r="B83" s="500" t="s">
        <v>326</v>
      </c>
      <c r="C83" s="501"/>
      <c r="D83" s="501"/>
      <c r="E83" s="501"/>
      <c r="F83" s="501"/>
      <c r="G83" s="501"/>
      <c r="H83" s="502"/>
    </row>
    <row r="84" spans="1:16" x14ac:dyDescent="0.3">
      <c r="A84" s="360" t="s">
        <v>275</v>
      </c>
      <c r="B84" s="361">
        <f>'[4]6-x'!J384/41.868</f>
        <v>7993.362226043756</v>
      </c>
      <c r="C84" s="361">
        <f>'[4]6-x'!K384/41.868</f>
        <v>7330.8878972484954</v>
      </c>
      <c r="D84" s="361">
        <f>'[4]6-x'!L384/41.868</f>
        <v>7.4822656921754094</v>
      </c>
      <c r="E84" s="361">
        <f>'[4]6-x'!M384/41.868</f>
        <v>470.93523932358841</v>
      </c>
      <c r="F84" s="361">
        <f>'[4]6-x'!N384/41.868</f>
        <v>2177.9772547052644</v>
      </c>
      <c r="G84" s="361">
        <f>'[4]6-x'!O384/41.868</f>
        <v>741.37363141301216</v>
      </c>
      <c r="H84" s="361">
        <f>'[4]6-x'!P384/41.868</f>
        <v>18722.018514426287</v>
      </c>
      <c r="I84" s="423"/>
      <c r="J84" s="90"/>
      <c r="K84" s="90"/>
      <c r="L84" s="90"/>
      <c r="M84" s="90"/>
      <c r="N84" s="90"/>
      <c r="O84" s="90"/>
      <c r="P84" s="90"/>
    </row>
    <row r="85" spans="1:16" x14ac:dyDescent="0.3">
      <c r="A85" s="363" t="s">
        <v>276</v>
      </c>
      <c r="B85" s="364">
        <f>'[4]6-x'!J385/41.868</f>
        <v>0</v>
      </c>
      <c r="C85" s="364">
        <f>'[4]6-x'!K385/41.868</f>
        <v>57.549995223082064</v>
      </c>
      <c r="D85" s="364">
        <f>'[4]6-x'!L385/41.868</f>
        <v>7.4822656921754094</v>
      </c>
      <c r="E85" s="364">
        <f>'[4]6-x'!M385/41.868</f>
        <v>59.686328460877043</v>
      </c>
      <c r="F85" s="364">
        <f>'[4]6-x'!N385/41.868</f>
        <v>274.14596828126491</v>
      </c>
      <c r="G85" s="364">
        <f>'[4]6-x'!O385/41.868</f>
        <v>726.95030094582967</v>
      </c>
      <c r="H85" s="361">
        <f>'[4]6-x'!P385/41.868</f>
        <v>1125.8148586032291</v>
      </c>
      <c r="I85" s="423"/>
      <c r="J85" s="90"/>
      <c r="K85" s="90"/>
      <c r="L85" s="90"/>
      <c r="M85" s="90"/>
      <c r="N85" s="90"/>
      <c r="O85" s="90"/>
      <c r="P85" s="90"/>
    </row>
    <row r="86" spans="1:16" x14ac:dyDescent="0.3">
      <c r="A86" s="363" t="s">
        <v>277</v>
      </c>
      <c r="B86" s="364">
        <f>'[4]6-x'!J386/41.868</f>
        <v>0</v>
      </c>
      <c r="C86" s="364">
        <f>'[4]6-x'!K386/41.868</f>
        <v>99.466695328174254</v>
      </c>
      <c r="D86" s="364">
        <f>'[4]6-x'!L386/41.868</f>
        <v>0</v>
      </c>
      <c r="E86" s="364">
        <f>'[4]6-x'!M386/41.868</f>
        <v>1.6998041463647653</v>
      </c>
      <c r="F86" s="364">
        <f>'[4]6-x'!N386/41.868</f>
        <v>4.9997014426292159</v>
      </c>
      <c r="G86" s="364">
        <f>'[4]6-x'!O386/41.868</f>
        <v>10.260748065348237</v>
      </c>
      <c r="H86" s="361">
        <f>'[4]6-x'!P386/41.868</f>
        <v>116.42694898251648</v>
      </c>
      <c r="I86" s="423"/>
      <c r="J86" s="90"/>
      <c r="K86" s="90"/>
      <c r="L86" s="90"/>
      <c r="M86" s="90"/>
      <c r="N86" s="90"/>
      <c r="O86" s="90"/>
      <c r="P86" s="90"/>
    </row>
    <row r="87" spans="1:16" x14ac:dyDescent="0.3">
      <c r="A87" s="363" t="s">
        <v>278</v>
      </c>
      <c r="B87" s="364">
        <f>'[4]6-x'!J387/41.868</f>
        <v>7993.362226043756</v>
      </c>
      <c r="C87" s="364">
        <f>'[4]6-x'!K387/41.868</f>
        <v>79.811994840928648</v>
      </c>
      <c r="D87" s="364">
        <f>'[4]6-x'!L387/41.868</f>
        <v>0</v>
      </c>
      <c r="E87" s="364">
        <f>'[4]6-x'!M387/41.868</f>
        <v>408.84035540269417</v>
      </c>
      <c r="F87" s="364">
        <f>'[4]6-x'!N387/41.868</f>
        <v>1505.9476067641158</v>
      </c>
      <c r="G87" s="364">
        <f>'[4]6-x'!O387/41.868</f>
        <v>1.8548294640298075</v>
      </c>
      <c r="H87" s="361">
        <f>'[4]6-x'!P387/41.868</f>
        <v>9989.8170125155229</v>
      </c>
      <c r="I87" s="423"/>
      <c r="J87" s="90"/>
      <c r="K87" s="90"/>
      <c r="L87" s="90"/>
      <c r="M87" s="90"/>
      <c r="N87" s="90"/>
      <c r="O87" s="90"/>
      <c r="P87" s="90"/>
    </row>
    <row r="88" spans="1:16" x14ac:dyDescent="0.3">
      <c r="A88" s="363" t="s">
        <v>279</v>
      </c>
      <c r="B88" s="364">
        <f>'[4]6-x'!J388/41.868</f>
        <v>0</v>
      </c>
      <c r="C88" s="364">
        <f>'[4]6-x'!K388/41.868</f>
        <v>7094.059211856309</v>
      </c>
      <c r="D88" s="364">
        <f>'[4]6-x'!L388/41.868</f>
        <v>0</v>
      </c>
      <c r="E88" s="364">
        <f>'[4]6-x'!M388/41.868</f>
        <v>0.70875131365243138</v>
      </c>
      <c r="F88" s="364">
        <f>'[4]6-x'!N388/41.868</f>
        <v>392.8839782172542</v>
      </c>
      <c r="G88" s="364">
        <f>'[4]6-x'!O388/41.868</f>
        <v>2.3077529378045281</v>
      </c>
      <c r="H88" s="361">
        <f>'[4]6-x'!P388/41.868</f>
        <v>7489.9596943250208</v>
      </c>
      <c r="I88" s="423"/>
      <c r="J88" s="90"/>
      <c r="K88" s="90"/>
      <c r="L88" s="90"/>
      <c r="M88" s="90"/>
      <c r="N88" s="90"/>
      <c r="O88" s="90"/>
      <c r="P88" s="90"/>
    </row>
    <row r="89" spans="1:16" x14ac:dyDescent="0.3">
      <c r="A89" s="363" t="s">
        <v>280</v>
      </c>
      <c r="B89" s="364">
        <f>'[4]6-x'!J389/41.868</f>
        <v>0</v>
      </c>
      <c r="C89" s="364">
        <f>'[4]6-x'!K389/41.868</f>
        <v>0</v>
      </c>
      <c r="D89" s="364">
        <f>'[4]6-x'!L389/41.868</f>
        <v>0</v>
      </c>
      <c r="E89" s="364">
        <f>'[4]6-x'!M389/41.868</f>
        <v>0</v>
      </c>
      <c r="F89" s="364">
        <f>'[4]6-x'!N389/41.868</f>
        <v>0</v>
      </c>
      <c r="G89" s="364">
        <f>'[4]6-x'!O389/41.868</f>
        <v>0</v>
      </c>
      <c r="H89" s="361">
        <f>'[4]6-x'!P389/41.868</f>
        <v>0</v>
      </c>
      <c r="I89" s="423"/>
      <c r="J89" s="90"/>
      <c r="K89" s="90"/>
      <c r="L89" s="90"/>
      <c r="M89" s="90"/>
      <c r="N89" s="90"/>
      <c r="O89" s="90"/>
      <c r="P89" s="90"/>
    </row>
    <row r="90" spans="1:16" x14ac:dyDescent="0.3">
      <c r="A90" s="360" t="s">
        <v>282</v>
      </c>
      <c r="B90" s="361">
        <f>'[4]6-x'!J390/41.868</f>
        <v>14.710031527658353</v>
      </c>
      <c r="C90" s="361">
        <f>'[4]6-x'!K390/41.868</f>
        <v>11861.539105187732</v>
      </c>
      <c r="D90" s="361">
        <f>'[4]6-x'!L390/41.868</f>
        <v>571.71747157733819</v>
      </c>
      <c r="E90" s="361">
        <f>'[4]6-x'!M390/41.868</f>
        <v>330.32577386070506</v>
      </c>
      <c r="F90" s="361">
        <f>'[4]6-x'!N390/41.868</f>
        <v>2603.1949579631223</v>
      </c>
      <c r="G90" s="361">
        <f>'[4]6-x'!O390/41.868</f>
        <v>874.08879335053007</v>
      </c>
      <c r="H90" s="361">
        <f>'[4]6-x'!P390/41.868</f>
        <v>16255.576133467088</v>
      </c>
      <c r="I90" s="423"/>
      <c r="J90" s="90"/>
      <c r="K90" s="90"/>
      <c r="L90" s="90"/>
      <c r="M90" s="90"/>
      <c r="N90" s="90"/>
      <c r="O90" s="90"/>
      <c r="P90" s="90"/>
    </row>
    <row r="91" spans="1:16" x14ac:dyDescent="0.3">
      <c r="A91" s="363" t="s">
        <v>283</v>
      </c>
      <c r="B91" s="364">
        <f>'[4]6-x'!J391/41.868</f>
        <v>0</v>
      </c>
      <c r="C91" s="364">
        <f>'[4]6-x'!K391/41.868</f>
        <v>1085.6092958822967</v>
      </c>
      <c r="D91" s="364">
        <f>'[4]6-x'!L391/41.868</f>
        <v>24.001996751695803</v>
      </c>
      <c r="E91" s="364">
        <f>'[4]6-x'!M391/41.868</f>
        <v>4.660666857743383</v>
      </c>
      <c r="F91" s="364">
        <f>'[4]6-x'!N391/41.868</f>
        <v>316.58817712811691</v>
      </c>
      <c r="G91" s="364">
        <f>'[4]6-x'!O391/41.868</f>
        <v>867.6073086844367</v>
      </c>
      <c r="H91" s="361">
        <f>'[4]6-x'!P391/41.868</f>
        <v>2298.4674453042894</v>
      </c>
      <c r="I91" s="423"/>
      <c r="J91" s="90"/>
      <c r="K91" s="90"/>
      <c r="L91" s="90"/>
      <c r="M91" s="90"/>
      <c r="N91" s="90"/>
      <c r="O91" s="90"/>
      <c r="P91" s="90"/>
    </row>
    <row r="92" spans="1:16" x14ac:dyDescent="0.3">
      <c r="A92" s="363" t="s">
        <v>284</v>
      </c>
      <c r="B92" s="364">
        <f>'[4]6-x'!J392/41.868</f>
        <v>0</v>
      </c>
      <c r="C92" s="364">
        <f>'[4]6-x'!K392/41.868</f>
        <v>644.1219260533104</v>
      </c>
      <c r="D92" s="364">
        <f>'[4]6-x'!L392/41.868</f>
        <v>1.1638960542657879E-2</v>
      </c>
      <c r="E92" s="364">
        <f>'[4]6-x'!M392/41.868</f>
        <v>49.022038310881825</v>
      </c>
      <c r="F92" s="364">
        <f>'[4]6-x'!N392/41.868</f>
        <v>2.7150090761440717</v>
      </c>
      <c r="G92" s="364">
        <f>'[4]6-x'!O392/41.868</f>
        <v>0.82111636572083679</v>
      </c>
      <c r="H92" s="361">
        <f>'[4]6-x'!P392/41.868</f>
        <v>696.69172876659979</v>
      </c>
      <c r="I92" s="423"/>
      <c r="J92" s="90"/>
      <c r="K92" s="90"/>
      <c r="L92" s="90"/>
      <c r="M92" s="90"/>
      <c r="N92" s="90"/>
      <c r="O92" s="90"/>
      <c r="P92" s="90"/>
    </row>
    <row r="93" spans="1:16" x14ac:dyDescent="0.3">
      <c r="A93" s="363" t="s">
        <v>285</v>
      </c>
      <c r="B93" s="364">
        <f>'[4]6-x'!J393/41.868</f>
        <v>13.366074328843029</v>
      </c>
      <c r="C93" s="364">
        <f>'[4]6-x'!K393/41.868</f>
        <v>9903.2565648227755</v>
      </c>
      <c r="D93" s="364">
        <f>'[4]6-x'!L393/41.868</f>
        <v>271.11936562529854</v>
      </c>
      <c r="E93" s="364">
        <f>'[4]6-x'!M393/41.868</f>
        <v>234.003116938951</v>
      </c>
      <c r="F93" s="364">
        <f>'[4]6-x'!N393/41.868</f>
        <v>1132.9935965415114</v>
      </c>
      <c r="G93" s="364">
        <f>'[4]6-x'!O393/41.868</f>
        <v>4.814882487818859</v>
      </c>
      <c r="H93" s="361">
        <f>'[4]6-x'!P393/41.868</f>
        <v>11559.553600745199</v>
      </c>
      <c r="I93" s="423"/>
      <c r="J93" s="90"/>
      <c r="K93" s="90"/>
      <c r="L93" s="90"/>
      <c r="M93" s="90"/>
      <c r="N93" s="90"/>
      <c r="O93" s="90"/>
      <c r="P93" s="90"/>
    </row>
    <row r="94" spans="1:16" x14ac:dyDescent="0.3">
      <c r="A94" s="363" t="s">
        <v>286</v>
      </c>
      <c r="B94" s="364">
        <f>'[4]6-x'!J394/41.868</f>
        <v>1.3439571988153243</v>
      </c>
      <c r="C94" s="364">
        <f>'[4]6-x'!K394/41.868</f>
        <v>88.280925766695319</v>
      </c>
      <c r="D94" s="364">
        <f>'[4]6-x'!L394/41.868</f>
        <v>0</v>
      </c>
      <c r="E94" s="364">
        <f>'[4]6-x'!M394/41.868</f>
        <v>13.845490589471671</v>
      </c>
      <c r="F94" s="364">
        <f>'[4]6-x'!N394/41.868</f>
        <v>91.297334479793633</v>
      </c>
      <c r="G94" s="364">
        <f>'[4]6-x'!O394/41.868</f>
        <v>1.1889748734116749E-2</v>
      </c>
      <c r="H94" s="361">
        <f>'[4]6-x'!P394/41.868</f>
        <v>194.77959778351004</v>
      </c>
      <c r="I94" s="423"/>
      <c r="J94" s="90"/>
      <c r="K94" s="90"/>
      <c r="L94" s="90"/>
      <c r="M94" s="90"/>
      <c r="N94" s="90"/>
      <c r="O94" s="90"/>
      <c r="P94" s="90"/>
    </row>
    <row r="95" spans="1:16" x14ac:dyDescent="0.3">
      <c r="A95" s="363" t="s">
        <v>287</v>
      </c>
      <c r="B95" s="364">
        <f>'[4]6-x'!J395/41.868</f>
        <v>0</v>
      </c>
      <c r="C95" s="364">
        <f>'[4]6-x'!K395/41.868</f>
        <v>140.27039266265402</v>
      </c>
      <c r="D95" s="364">
        <f>'[4]6-x'!L395/41.868</f>
        <v>276.58447023980119</v>
      </c>
      <c r="E95" s="364">
        <f>'[4]6-x'!M395/41.868</f>
        <v>28.794461163657203</v>
      </c>
      <c r="F95" s="364">
        <f>'[4]6-x'!N395/41.868</f>
        <v>1059.6008407375562</v>
      </c>
      <c r="G95" s="364">
        <f>'[4]6-x'!O395/41.868</f>
        <v>0.83359606381962359</v>
      </c>
      <c r="H95" s="361">
        <f>'[4]6-x'!P395/41.868</f>
        <v>1506.0837608674883</v>
      </c>
      <c r="I95" s="423"/>
      <c r="J95" s="90"/>
      <c r="K95" s="90"/>
      <c r="L95" s="90"/>
      <c r="M95" s="90"/>
      <c r="N95" s="90"/>
      <c r="O95" s="90"/>
      <c r="P95" s="90"/>
    </row>
    <row r="96" spans="1:16" x14ac:dyDescent="0.3">
      <c r="A96" s="365" t="s">
        <v>114</v>
      </c>
      <c r="B96" s="366">
        <f>'[4]6-x'!J396/41.868</f>
        <v>8008.0722575714135</v>
      </c>
      <c r="C96" s="366">
        <f>'[4]6-x'!K396/41.868</f>
        <v>19192.42700243623</v>
      </c>
      <c r="D96" s="366">
        <f>'[4]6-x'!L396/41.868</f>
        <v>579.19973726951366</v>
      </c>
      <c r="E96" s="366">
        <f>'[4]6-x'!M396/41.868</f>
        <v>801.26101318429346</v>
      </c>
      <c r="F96" s="366">
        <f>'[4]6-x'!N396/41.868</f>
        <v>4781.1722126683871</v>
      </c>
      <c r="G96" s="366">
        <f>'[4]6-x'!O396/41.868</f>
        <v>1615.4624247635422</v>
      </c>
      <c r="H96" s="366">
        <f>'[4]6-x'!P396/41.868</f>
        <v>34977.594647893377</v>
      </c>
      <c r="I96" s="423"/>
      <c r="J96" s="90"/>
      <c r="K96" s="90"/>
      <c r="L96" s="90"/>
      <c r="M96" s="90"/>
      <c r="N96" s="90"/>
      <c r="O96" s="90"/>
      <c r="P96" s="90"/>
    </row>
    <row r="99" spans="1:16" ht="14.7" customHeight="1" x14ac:dyDescent="0.3">
      <c r="A99" s="359">
        <v>2015</v>
      </c>
      <c r="B99" s="500" t="s">
        <v>326</v>
      </c>
      <c r="C99" s="501"/>
      <c r="D99" s="501"/>
      <c r="E99" s="501"/>
      <c r="F99" s="501"/>
      <c r="G99" s="501"/>
      <c r="H99" s="502"/>
    </row>
    <row r="100" spans="1:16" x14ac:dyDescent="0.3">
      <c r="A100" s="360" t="s">
        <v>275</v>
      </c>
      <c r="B100" s="361">
        <f>'[4]6-x'!J469/41.868</f>
        <v>9793.8627116795651</v>
      </c>
      <c r="C100" s="361">
        <f>'[4]6-x'!K469/41.868</f>
        <v>6231.9139079965598</v>
      </c>
      <c r="D100" s="361">
        <f>'[4]6-x'!L469/41.868</f>
        <v>6.9695853635234553</v>
      </c>
      <c r="E100" s="361">
        <f>'[4]6-x'!M469/41.868</f>
        <v>777.03730056367624</v>
      </c>
      <c r="F100" s="361">
        <f>'[4]6-x'!N469/41.868</f>
        <v>2128.6107967899111</v>
      </c>
      <c r="G100" s="361">
        <f>'[4]6-x'!O469/41.868</f>
        <v>750.42613929492688</v>
      </c>
      <c r="H100" s="361">
        <f>'[4]6-x'!P469/41.868</f>
        <v>19688.820441688164</v>
      </c>
      <c r="I100" s="369"/>
      <c r="L100" s="349"/>
      <c r="O100" s="349"/>
      <c r="P100" s="349"/>
    </row>
    <row r="101" spans="1:16" x14ac:dyDescent="0.3">
      <c r="A101" s="363" t="s">
        <v>276</v>
      </c>
      <c r="B101" s="364">
        <f>'[4]6-x'!J470/41.868</f>
        <v>0</v>
      </c>
      <c r="C101" s="364">
        <f>'[4]6-x'!K470/41.868</f>
        <v>52.358603229196525</v>
      </c>
      <c r="D101" s="364">
        <f>'[4]6-x'!L470/41.868</f>
        <v>6.9695853635234553</v>
      </c>
      <c r="E101" s="364">
        <f>'[4]6-x'!M470/41.868</f>
        <v>60.931575427534156</v>
      </c>
      <c r="F101" s="364">
        <f>'[4]6-x'!N470/41.868</f>
        <v>272.73417884780736</v>
      </c>
      <c r="G101" s="364">
        <f>'[4]6-x'!O470/41.868</f>
        <v>736.03073230151904</v>
      </c>
      <c r="H101" s="361">
        <f>'[4]6-x'!P470/41.868</f>
        <v>1129.0246751695806</v>
      </c>
      <c r="I101" s="376"/>
    </row>
    <row r="102" spans="1:16" x14ac:dyDescent="0.3">
      <c r="A102" s="363" t="s">
        <v>277</v>
      </c>
      <c r="B102" s="364">
        <f>'[4]6-x'!J471/41.868</f>
        <v>0</v>
      </c>
      <c r="C102" s="364">
        <f>'[4]6-x'!K471/41.868</f>
        <v>593.53445590904744</v>
      </c>
      <c r="D102" s="364">
        <f>'[4]6-x'!L471/41.868</f>
        <v>0</v>
      </c>
      <c r="E102" s="364">
        <f>'[4]6-x'!M471/41.868</f>
        <v>2.0116365720836917</v>
      </c>
      <c r="F102" s="364">
        <f>'[4]6-x'!N471/41.868</f>
        <v>5.4870593293207222</v>
      </c>
      <c r="G102" s="364">
        <f>'[4]6-x'!O471/41.868</f>
        <v>9.8895528804815136</v>
      </c>
      <c r="H102" s="361">
        <f>'[4]6-x'!P471/41.868</f>
        <v>610.9227046909333</v>
      </c>
      <c r="I102" s="376"/>
    </row>
    <row r="103" spans="1:16" x14ac:dyDescent="0.3">
      <c r="A103" s="363" t="s">
        <v>278</v>
      </c>
      <c r="B103" s="364">
        <f>'[4]6-x'!J472/41.868</f>
        <v>9793.8627116795651</v>
      </c>
      <c r="C103" s="364">
        <f>'[4]6-x'!K472/41.868</f>
        <v>136.46865147606761</v>
      </c>
      <c r="D103" s="364">
        <f>'[4]6-x'!L472/41.868</f>
        <v>0</v>
      </c>
      <c r="E103" s="364">
        <f>'[4]6-x'!M472/41.868</f>
        <v>712.18725518295594</v>
      </c>
      <c r="F103" s="364">
        <f>'[4]6-x'!N472/41.868</f>
        <v>1441.5910719403842</v>
      </c>
      <c r="G103" s="364">
        <f>'[4]6-x'!O472/41.868</f>
        <v>1.8736959014044134</v>
      </c>
      <c r="H103" s="361">
        <f>'[4]6-x'!P472/41.868</f>
        <v>12085.98338618038</v>
      </c>
      <c r="I103" s="376"/>
    </row>
    <row r="104" spans="1:16" x14ac:dyDescent="0.3">
      <c r="A104" s="363" t="s">
        <v>279</v>
      </c>
      <c r="B104" s="364">
        <f>'[4]6-x'!J473/41.868</f>
        <v>0</v>
      </c>
      <c r="C104" s="364">
        <f>'[4]6-x'!K473/41.868</f>
        <v>5448.7227285755225</v>
      </c>
      <c r="D104" s="364">
        <f>'[4]6-x'!L473/41.868</f>
        <v>0</v>
      </c>
      <c r="E104" s="364">
        <f>'[4]6-x'!M473/41.868</f>
        <v>1.9068333811025127</v>
      </c>
      <c r="F104" s="364">
        <f>'[4]6-x'!N473/41.868</f>
        <v>408.79848667239895</v>
      </c>
      <c r="G104" s="364">
        <f>'[4]6-x'!O473/41.868</f>
        <v>2.6321582115219262</v>
      </c>
      <c r="H104" s="361">
        <f>'[4]6-x'!P473/41.868</f>
        <v>5862.0602068405451</v>
      </c>
      <c r="I104" s="376"/>
    </row>
    <row r="105" spans="1:16" x14ac:dyDescent="0.3">
      <c r="A105" s="363" t="s">
        <v>280</v>
      </c>
      <c r="B105" s="364">
        <f>'[4]6-x'!J474/41.868</f>
        <v>0</v>
      </c>
      <c r="C105" s="364">
        <f>'[4]6-x'!K474/41.868</f>
        <v>0.8294688067259004</v>
      </c>
      <c r="D105" s="364">
        <f>'[4]6-x'!L474/41.868</f>
        <v>0</v>
      </c>
      <c r="E105" s="364">
        <f>'[4]6-x'!M474/41.868</f>
        <v>0</v>
      </c>
      <c r="F105" s="364">
        <f>'[4]6-x'!N474/41.868</f>
        <v>0</v>
      </c>
      <c r="G105" s="364">
        <f>'[4]6-x'!O474/41.868</f>
        <v>0</v>
      </c>
      <c r="H105" s="361">
        <f>'[4]6-x'!P474/41.868</f>
        <v>0.8294688067259004</v>
      </c>
      <c r="I105" s="376"/>
    </row>
    <row r="106" spans="1:16" x14ac:dyDescent="0.3">
      <c r="A106" s="360" t="s">
        <v>282</v>
      </c>
      <c r="B106" s="361">
        <f>'[4]6-x'!J475/41.868</f>
        <v>15.193016145982613</v>
      </c>
      <c r="C106" s="361">
        <f>'[4]6-x'!K475/41.868</f>
        <v>10652.985010031527</v>
      </c>
      <c r="D106" s="361">
        <f>'[4]6-x'!L475/41.868</f>
        <v>454.55384303047674</v>
      </c>
      <c r="E106" s="361">
        <f>'[4]6-x'!M475/41.868</f>
        <v>371.97418314703344</v>
      </c>
      <c r="F106" s="361">
        <f>'[4]6-x'!N475/41.868</f>
        <v>2532.7774027897203</v>
      </c>
      <c r="G106" s="361">
        <f>'[4]6-x'!O475/41.868</f>
        <v>861.19666332282407</v>
      </c>
      <c r="H106" s="361">
        <f>'[4]6-x'!P475/41.868</f>
        <v>14888.680118467564</v>
      </c>
      <c r="I106" s="376"/>
    </row>
    <row r="107" spans="1:16" x14ac:dyDescent="0.3">
      <c r="A107" s="363" t="s">
        <v>283</v>
      </c>
      <c r="B107" s="364">
        <f>'[4]6-x'!J476/41.868</f>
        <v>0</v>
      </c>
      <c r="C107" s="364">
        <f>'[4]6-x'!K476/41.868</f>
        <v>974.70308588898433</v>
      </c>
      <c r="D107" s="364">
        <f>'[4]6-x'!L476/41.868</f>
        <v>23.390305245055885</v>
      </c>
      <c r="E107" s="364">
        <f>'[4]6-x'!M476/41.868</f>
        <v>5.0877901977644022</v>
      </c>
      <c r="F107" s="364">
        <f>'[4]6-x'!N476/41.868</f>
        <v>337.75623387790193</v>
      </c>
      <c r="G107" s="364">
        <f>'[4]6-x'!O476/41.868</f>
        <v>854.84124390942952</v>
      </c>
      <c r="H107" s="361">
        <f>'[4]6-x'!P476/41.868</f>
        <v>2195.7786591191361</v>
      </c>
      <c r="I107" s="376"/>
    </row>
    <row r="108" spans="1:16" x14ac:dyDescent="0.3">
      <c r="A108" s="363" t="s">
        <v>284</v>
      </c>
      <c r="B108" s="364">
        <f>'[4]6-x'!J477/41.868</f>
        <v>0</v>
      </c>
      <c r="C108" s="364">
        <f>'[4]6-x'!K477/41.868</f>
        <v>606.57533199579632</v>
      </c>
      <c r="D108" s="364">
        <f>'[4]6-x'!L477/41.868</f>
        <v>2.240852202159167E-2</v>
      </c>
      <c r="E108" s="364">
        <f>'[4]6-x'!M477/41.868</f>
        <v>48.608436037068884</v>
      </c>
      <c r="F108" s="364">
        <f>'[4]6-x'!N477/41.868</f>
        <v>2.6960351581159832</v>
      </c>
      <c r="G108" s="364">
        <f>'[4]6-x'!O477/41.868</f>
        <v>0.77834623101175127</v>
      </c>
      <c r="H108" s="361">
        <f>'[4]6-x'!P477/41.868</f>
        <v>658.68055794401448</v>
      </c>
      <c r="I108" s="376"/>
    </row>
    <row r="109" spans="1:16" x14ac:dyDescent="0.3">
      <c r="A109" s="363" t="s">
        <v>285</v>
      </c>
      <c r="B109" s="364">
        <f>'[4]6-x'!J478/41.868</f>
        <v>13.76506162224133</v>
      </c>
      <c r="C109" s="364">
        <f>'[4]6-x'!K478/41.868</f>
        <v>8793.6376468902254</v>
      </c>
      <c r="D109" s="364">
        <f>'[4]6-x'!L478/41.868</f>
        <v>176.85781026081969</v>
      </c>
      <c r="E109" s="364">
        <f>'[4]6-x'!M478/41.868</f>
        <v>227.18009458297504</v>
      </c>
      <c r="F109" s="364">
        <f>'[4]6-x'!N478/41.868</f>
        <v>1065.2962525078817</v>
      </c>
      <c r="G109" s="364">
        <f>'[4]6-x'!O478/41.868</f>
        <v>5.0172470621954712</v>
      </c>
      <c r="H109" s="361">
        <f>'[4]6-x'!P478/41.868</f>
        <v>10281.754112926337</v>
      </c>
      <c r="I109" s="376"/>
    </row>
    <row r="110" spans="1:16" x14ac:dyDescent="0.3">
      <c r="A110" s="363" t="s">
        <v>286</v>
      </c>
      <c r="B110" s="364">
        <f>'[4]6-x'!J479/41.868</f>
        <v>1.4279545237412821</v>
      </c>
      <c r="C110" s="364">
        <f>'[4]6-x'!K479/41.868</f>
        <v>90.499627400401238</v>
      </c>
      <c r="D110" s="364">
        <f>'[4]6-x'!L479/41.868</f>
        <v>0</v>
      </c>
      <c r="E110" s="364">
        <f>'[4]6-x'!M479/41.868</f>
        <v>19.816208082545138</v>
      </c>
      <c r="F110" s="364">
        <f>'[4]6-x'!N479/41.868</f>
        <v>84.877500716537696</v>
      </c>
      <c r="G110" s="364">
        <f>'[4]6-x'!O479/41.868</f>
        <v>6.8042419031241044E-2</v>
      </c>
      <c r="H110" s="361">
        <f>'[4]6-x'!P479/41.868</f>
        <v>196.6893331422566</v>
      </c>
      <c r="I110" s="376"/>
    </row>
    <row r="111" spans="1:16" x14ac:dyDescent="0.3">
      <c r="A111" s="363" t="s">
        <v>287</v>
      </c>
      <c r="B111" s="364">
        <f>'[4]6-x'!J480/41.868</f>
        <v>0</v>
      </c>
      <c r="C111" s="364">
        <f>'[4]6-x'!K480/41.868</f>
        <v>187.5693178561192</v>
      </c>
      <c r="D111" s="364">
        <f>'[4]6-x'!L480/41.868</f>
        <v>254.28331900257953</v>
      </c>
      <c r="E111" s="364">
        <f>'[4]6-x'!M480/41.868</f>
        <v>71.281654246680034</v>
      </c>
      <c r="F111" s="364">
        <f>'[4]6-x'!N480/41.868</f>
        <v>1042.1513805292825</v>
      </c>
      <c r="G111" s="364">
        <f>'[4]6-x'!O480/41.868</f>
        <v>0.49178370115601411</v>
      </c>
      <c r="H111" s="361">
        <f>'[4]6-x'!P480/41.868</f>
        <v>1555.7774553358172</v>
      </c>
      <c r="I111" s="376"/>
    </row>
    <row r="112" spans="1:16" x14ac:dyDescent="0.3">
      <c r="A112" s="365" t="s">
        <v>114</v>
      </c>
      <c r="B112" s="366">
        <f>'[4]6-x'!J481/41.868</f>
        <v>9809.0557278255474</v>
      </c>
      <c r="C112" s="366">
        <f>'[4]6-x'!K481/41.868</f>
        <v>16884.898918028088</v>
      </c>
      <c r="D112" s="366">
        <f>'[4]6-x'!L481/41.868</f>
        <v>461.52342839400018</v>
      </c>
      <c r="E112" s="366">
        <f>'[4]6-x'!M481/41.868</f>
        <v>1149.0114837107099</v>
      </c>
      <c r="F112" s="366">
        <f>'[4]6-x'!N481/41.868</f>
        <v>4661.388199579631</v>
      </c>
      <c r="G112" s="366">
        <f>'[4]6-x'!O481/41.868</f>
        <v>1611.6228026177509</v>
      </c>
      <c r="H112" s="366">
        <f>'[4]6-x'!P481/41.868</f>
        <v>34577.500560155728</v>
      </c>
      <c r="I112" s="376"/>
    </row>
    <row r="115" spans="1:9" ht="14.7" customHeight="1" x14ac:dyDescent="0.3">
      <c r="A115" s="359">
        <v>2010</v>
      </c>
      <c r="B115" s="500" t="s">
        <v>326</v>
      </c>
      <c r="C115" s="501"/>
      <c r="D115" s="501"/>
      <c r="E115" s="501"/>
      <c r="F115" s="501"/>
      <c r="G115" s="501"/>
      <c r="H115" s="502"/>
    </row>
    <row r="116" spans="1:9" x14ac:dyDescent="0.3">
      <c r="A116" s="360" t="s">
        <v>275</v>
      </c>
      <c r="B116" s="361">
        <f>'[4]6-x'!J553/41.868</f>
        <v>8985.8021016050443</v>
      </c>
      <c r="C116" s="361">
        <f>'[4]6-x'!K553/41.868</f>
        <v>11131.64924942677</v>
      </c>
      <c r="D116" s="361">
        <f>'[4]6-x'!L553/41.868</f>
        <v>223.65903502913915</v>
      </c>
      <c r="E116" s="361">
        <f>'[4]6-x'!M553/41.868</f>
        <v>1248.4092392906277</v>
      </c>
      <c r="F116" s="361">
        <f>'[4]6-x'!N553/41.868</f>
        <v>1799.7397741697719</v>
      </c>
      <c r="G116" s="361">
        <f>'[4]6-x'!O553/41.868</f>
        <v>374.87330359701917</v>
      </c>
      <c r="H116" s="361">
        <f>'[4]6-x'!P553/41.868</f>
        <v>23764.132703118368</v>
      </c>
      <c r="I116" s="372"/>
    </row>
    <row r="117" spans="1:9" x14ac:dyDescent="0.3">
      <c r="A117" s="363" t="s">
        <v>276</v>
      </c>
      <c r="B117" s="364">
        <f>'[4]6-x'!J554/41.868</f>
        <v>0</v>
      </c>
      <c r="C117" s="364">
        <f>'[4]6-x'!K554/41.868</f>
        <v>36.734924047004867</v>
      </c>
      <c r="D117" s="364">
        <f>'[4]6-x'!L554/41.868</f>
        <v>6.797699999999999</v>
      </c>
      <c r="E117" s="364">
        <f>'[4]6-x'!M554/41.868</f>
        <v>63.036449999999995</v>
      </c>
      <c r="F117" s="364">
        <f>'[4]6-x'!N554/41.868</f>
        <v>227.0292622050253</v>
      </c>
      <c r="G117" s="364">
        <f>'[4]6-x'!O554/41.868</f>
        <v>371.6597753654342</v>
      </c>
      <c r="H117" s="361">
        <f>'[4]6-x'!P554/41.868</f>
        <v>705.25811161746435</v>
      </c>
      <c r="I117" s="372"/>
    </row>
    <row r="118" spans="1:9" x14ac:dyDescent="0.3">
      <c r="A118" s="363" t="s">
        <v>277</v>
      </c>
      <c r="B118" s="364">
        <f>'[4]6-x'!J555/41.868</f>
        <v>0</v>
      </c>
      <c r="C118" s="364">
        <f>'[4]6-x'!K555/41.868</f>
        <v>86.401492786853922</v>
      </c>
      <c r="D118" s="364">
        <f>'[4]6-x'!L555/41.868</f>
        <v>0</v>
      </c>
      <c r="E118" s="364">
        <f>'[4]6-x'!M555/41.868</f>
        <v>13.765149999999998</v>
      </c>
      <c r="F118" s="364">
        <f>'[4]6-x'!N555/41.868</f>
        <v>8.7924851676698204</v>
      </c>
      <c r="G118" s="364">
        <f>'[4]6-x'!O555/41.868</f>
        <v>3.2135282315849807</v>
      </c>
      <c r="H118" s="361">
        <f>'[4]6-x'!P555/41.868</f>
        <v>112.17265618610872</v>
      </c>
      <c r="I118" s="372"/>
    </row>
    <row r="119" spans="1:9" x14ac:dyDescent="0.3">
      <c r="A119" s="363" t="s">
        <v>278</v>
      </c>
      <c r="B119" s="364">
        <f>'[4]6-x'!J556/41.868</f>
        <v>8985.8021016050443</v>
      </c>
      <c r="C119" s="364">
        <f>'[4]6-x'!K556/41.868</f>
        <v>838.95583799082829</v>
      </c>
      <c r="D119" s="364">
        <f>'[4]6-x'!L556/41.868</f>
        <v>196.86164552880479</v>
      </c>
      <c r="E119" s="364">
        <f>'[4]6-x'!M556/41.868</f>
        <v>1132.4247742906277</v>
      </c>
      <c r="F119" s="364">
        <f>'[4]6-x'!N556/41.868</f>
        <v>1351.2330717970765</v>
      </c>
      <c r="G119" s="364">
        <f>'[4]6-x'!O556/41.868</f>
        <v>0</v>
      </c>
      <c r="H119" s="361">
        <f>'[4]6-x'!P556/41.868</f>
        <v>12505.27743121238</v>
      </c>
      <c r="I119" s="372"/>
    </row>
    <row r="120" spans="1:9" x14ac:dyDescent="0.3">
      <c r="A120" s="363" t="s">
        <v>279</v>
      </c>
      <c r="B120" s="364">
        <f>'[4]6-x'!J557/41.868</f>
        <v>0</v>
      </c>
      <c r="C120" s="364">
        <f>'[4]6-x'!K557/41.868</f>
        <v>9986.6293529664654</v>
      </c>
      <c r="D120" s="364">
        <f>'[4]6-x'!L557/41.868</f>
        <v>19.999689500334384</v>
      </c>
      <c r="E120" s="364">
        <f>'[4]6-x'!M557/41.868</f>
        <v>1.4935799999999999</v>
      </c>
      <c r="F120" s="364">
        <f>'[4]6-x'!N557/41.868</f>
        <v>212.68495499999997</v>
      </c>
      <c r="G120" s="364">
        <f>'[4]6-x'!O557/41.868</f>
        <v>0</v>
      </c>
      <c r="H120" s="361">
        <f>'[4]6-x'!P557/41.868</f>
        <v>10220.8075774668</v>
      </c>
      <c r="I120" s="372"/>
    </row>
    <row r="121" spans="1:9" x14ac:dyDescent="0.3">
      <c r="A121" s="363" t="s">
        <v>280</v>
      </c>
      <c r="B121" s="364">
        <f>'[4]6-x'!J558/41.868</f>
        <v>0</v>
      </c>
      <c r="C121" s="364">
        <f>'[4]6-x'!K558/41.868</f>
        <v>182.92764163561668</v>
      </c>
      <c r="D121" s="364">
        <f>'[4]6-x'!L558/41.868</f>
        <v>0</v>
      </c>
      <c r="E121" s="364">
        <f>'[4]6-x'!M558/41.868</f>
        <v>37.689284999999991</v>
      </c>
      <c r="F121" s="364">
        <f>'[4]6-x'!N558/41.868</f>
        <v>0</v>
      </c>
      <c r="G121" s="364">
        <f>'[4]6-x'!O558/41.868</f>
        <v>0</v>
      </c>
      <c r="H121" s="361">
        <f>'[4]6-x'!P558/41.868</f>
        <v>220.61692663561666</v>
      </c>
      <c r="I121" s="372"/>
    </row>
    <row r="122" spans="1:9" x14ac:dyDescent="0.3">
      <c r="A122" s="360" t="s">
        <v>282</v>
      </c>
      <c r="B122" s="361">
        <f>'[4]6-x'!J559/41.868</f>
        <v>19.20025772523168</v>
      </c>
      <c r="C122" s="361">
        <f>'[4]6-x'!K559/41.868</f>
        <v>13486.001305334861</v>
      </c>
      <c r="D122" s="361">
        <f>'[4]6-x'!L559/41.868</f>
        <v>799.62275999999997</v>
      </c>
      <c r="E122" s="361">
        <f>'[4]6-x'!M559/41.868</f>
        <v>903.21907999999985</v>
      </c>
      <c r="F122" s="361">
        <f>'[4]6-x'!N559/41.868</f>
        <v>3248.9232000000002</v>
      </c>
      <c r="G122" s="361">
        <f>'[4]6-x'!O559/41.868</f>
        <v>120.79989000000002</v>
      </c>
      <c r="H122" s="361">
        <f>'[4]6-x'!P559/41.868</f>
        <v>18577.766493060095</v>
      </c>
      <c r="I122" s="372"/>
    </row>
    <row r="123" spans="1:9" x14ac:dyDescent="0.3">
      <c r="A123" s="363" t="s">
        <v>283</v>
      </c>
      <c r="B123" s="364">
        <f>'[4]6-x'!J560/41.868</f>
        <v>0</v>
      </c>
      <c r="C123" s="364">
        <f>'[4]6-x'!K560/41.868</f>
        <v>605.49916999999994</v>
      </c>
      <c r="D123" s="364">
        <f>'[4]6-x'!L560/41.868</f>
        <v>32.249199999999995</v>
      </c>
      <c r="E123" s="364">
        <f>'[4]6-x'!M560/41.868</f>
        <v>10.395259999999997</v>
      </c>
      <c r="F123" s="364">
        <f>'[4]6-x'!N560/41.868</f>
        <v>166.78309999999999</v>
      </c>
      <c r="G123" s="364">
        <f>'[4]6-x'!O560/41.868</f>
        <v>93.555660000000003</v>
      </c>
      <c r="H123" s="361">
        <f>'[4]6-x'!P560/41.868</f>
        <v>908.48239000000001</v>
      </c>
      <c r="I123" s="372"/>
    </row>
    <row r="124" spans="1:9" x14ac:dyDescent="0.3">
      <c r="A124" s="363" t="s">
        <v>284</v>
      </c>
      <c r="B124" s="364">
        <f>'[4]6-x'!J561/41.868</f>
        <v>0</v>
      </c>
      <c r="C124" s="364">
        <f>'[4]6-x'!K561/41.868</f>
        <v>483.06503999999995</v>
      </c>
      <c r="D124" s="364">
        <f>'[4]6-x'!L561/41.868</f>
        <v>3.4919999999999993E-2</v>
      </c>
      <c r="E124" s="364">
        <f>'[4]6-x'!M561/41.868</f>
        <v>82.862959999999987</v>
      </c>
      <c r="F124" s="364">
        <f>'[4]6-x'!N561/41.868</f>
        <v>0</v>
      </c>
      <c r="G124" s="364">
        <f>'[4]6-x'!O561/41.868</f>
        <v>0.20110999999999998</v>
      </c>
      <c r="H124" s="361">
        <f>'[4]6-x'!P561/41.868</f>
        <v>566.16403000000003</v>
      </c>
      <c r="I124" s="372"/>
    </row>
    <row r="125" spans="1:9" x14ac:dyDescent="0.3">
      <c r="A125" s="363" t="s">
        <v>285</v>
      </c>
      <c r="B125" s="364">
        <f>'[4]6-x'!J562/41.868</f>
        <v>17.28142772523168</v>
      </c>
      <c r="C125" s="364">
        <f>'[4]6-x'!K562/41.868</f>
        <v>12024.673735334862</v>
      </c>
      <c r="D125" s="364">
        <f>'[4]6-x'!L562/41.868</f>
        <v>735.76416999999992</v>
      </c>
      <c r="E125" s="364">
        <f>'[4]6-x'!M562/41.868</f>
        <v>286.95024000000001</v>
      </c>
      <c r="F125" s="364">
        <f>'[4]6-x'!N562/41.868</f>
        <v>1932.3767400000002</v>
      </c>
      <c r="G125" s="364">
        <f>'[4]6-x'!O562/41.868</f>
        <v>0.40303999999999995</v>
      </c>
      <c r="H125" s="361">
        <f>'[4]6-x'!P562/41.868</f>
        <v>14997.44935306009</v>
      </c>
      <c r="I125" s="372"/>
    </row>
    <row r="126" spans="1:9" x14ac:dyDescent="0.3">
      <c r="A126" s="363" t="s">
        <v>286</v>
      </c>
      <c r="B126" s="364">
        <f>'[4]6-x'!J563/41.868</f>
        <v>1.9188299999999998</v>
      </c>
      <c r="C126" s="364">
        <f>'[4]6-x'!K563/41.868</f>
        <v>219.29199999999997</v>
      </c>
      <c r="D126" s="364">
        <f>'[4]6-x'!L563/41.868</f>
        <v>0</v>
      </c>
      <c r="E126" s="364">
        <f>'[4]6-x'!M563/41.868</f>
        <v>99.165039999999991</v>
      </c>
      <c r="F126" s="364">
        <f>'[4]6-x'!N563/41.868</f>
        <v>101.38365999999999</v>
      </c>
      <c r="G126" s="364">
        <f>'[4]6-x'!O563/41.868</f>
        <v>2.1049999999999995</v>
      </c>
      <c r="H126" s="361">
        <f>'[4]6-x'!P563/41.868</f>
        <v>423.86453</v>
      </c>
      <c r="I126" s="372"/>
    </row>
    <row r="127" spans="1:9" x14ac:dyDescent="0.3">
      <c r="A127" s="363" t="s">
        <v>287</v>
      </c>
      <c r="B127" s="364">
        <f>'[4]6-x'!J564/41.868</f>
        <v>0</v>
      </c>
      <c r="C127" s="364">
        <f>'[4]6-x'!K564/41.868</f>
        <v>153.47136</v>
      </c>
      <c r="D127" s="364">
        <f>'[4]6-x'!L564/41.868</f>
        <v>31.574469999999998</v>
      </c>
      <c r="E127" s="364">
        <f>'[4]6-x'!M564/41.868</f>
        <v>423.84557999999993</v>
      </c>
      <c r="F127" s="364">
        <f>'[4]6-x'!N564/41.868</f>
        <v>1048.3797</v>
      </c>
      <c r="G127" s="364">
        <f>'[4]6-x'!O564/41.868</f>
        <v>24.535080000000001</v>
      </c>
      <c r="H127" s="361">
        <f>'[4]6-x'!P564/41.868</f>
        <v>1681.8061899999998</v>
      </c>
      <c r="I127" s="372"/>
    </row>
    <row r="128" spans="1:9" x14ac:dyDescent="0.3">
      <c r="A128" s="365" t="s">
        <v>114</v>
      </c>
      <c r="B128" s="366">
        <f>'[4]6-x'!J565/41.868</f>
        <v>9005.002359330274</v>
      </c>
      <c r="C128" s="366">
        <f>'[4]6-x'!K565/41.868</f>
        <v>24617.650554761633</v>
      </c>
      <c r="D128" s="366">
        <f>'[4]6-x'!L565/41.868</f>
        <v>1023.2817950291392</v>
      </c>
      <c r="E128" s="366">
        <f>'[4]6-x'!M565/41.868</f>
        <v>2151.6283192906276</v>
      </c>
      <c r="F128" s="366">
        <f>'[4]6-x'!N565/41.868</f>
        <v>5048.6629741697725</v>
      </c>
      <c r="G128" s="366">
        <f>'[4]6-x'!O565/41.868</f>
        <v>495.67319359701918</v>
      </c>
      <c r="H128" s="366">
        <f>'[4]6-x'!P565/41.868</f>
        <v>42341.899196178463</v>
      </c>
      <c r="I128" s="372"/>
    </row>
    <row r="131" spans="1:8" ht="14.7" customHeight="1" x14ac:dyDescent="0.3">
      <c r="A131" s="359">
        <v>2005</v>
      </c>
      <c r="B131" s="500" t="s">
        <v>326</v>
      </c>
      <c r="C131" s="501"/>
      <c r="D131" s="501"/>
      <c r="E131" s="501"/>
      <c r="F131" s="501"/>
      <c r="G131" s="501"/>
      <c r="H131" s="502"/>
    </row>
    <row r="132" spans="1:8" x14ac:dyDescent="0.3">
      <c r="A132" s="360" t="s">
        <v>275</v>
      </c>
      <c r="B132" s="361">
        <f>'[4]6-x'!J636/41.868</f>
        <v>10069.62572</v>
      </c>
      <c r="C132" s="361">
        <f>'[4]6-x'!K636/41.868</f>
        <v>14203.190889999996</v>
      </c>
      <c r="D132" s="361">
        <f>'[4]6-x'!L636/41.868</f>
        <v>500.02253000000002</v>
      </c>
      <c r="E132" s="361">
        <f>'[4]6-x'!M636/41.868</f>
        <v>6329.062899999999</v>
      </c>
      <c r="F132" s="361">
        <f>'[4]6-x'!N636/41.868</f>
        <v>885.00139999999965</v>
      </c>
      <c r="G132" s="361">
        <f>'[4]6-x'!O636/41.868</f>
        <v>269.78611999999998</v>
      </c>
      <c r="H132" s="361">
        <f>'[4]6-x'!P636/41.868</f>
        <v>32256.689559999992</v>
      </c>
    </row>
    <row r="133" spans="1:8" x14ac:dyDescent="0.3">
      <c r="A133" s="363" t="s">
        <v>276</v>
      </c>
      <c r="B133" s="364">
        <f>'[4]6-x'!J637/41.868</f>
        <v>0</v>
      </c>
      <c r="C133" s="364">
        <f>'[4]6-x'!K637/41.868</f>
        <v>60.510399999999983</v>
      </c>
      <c r="D133" s="364">
        <f>'[4]6-x'!L637/41.868</f>
        <v>5.0952399999999995</v>
      </c>
      <c r="E133" s="364">
        <f>'[4]6-x'!M637/41.868</f>
        <v>63.587429999999991</v>
      </c>
      <c r="F133" s="364">
        <f>'[4]6-x'!N637/41.868</f>
        <v>27.752129999999998</v>
      </c>
      <c r="G133" s="364">
        <f>'[4]6-x'!O637/41.868</f>
        <v>258.36863999999997</v>
      </c>
      <c r="H133" s="361">
        <f>'[4]6-x'!P637/41.868</f>
        <v>415.31383999999991</v>
      </c>
    </row>
    <row r="134" spans="1:8" x14ac:dyDescent="0.3">
      <c r="A134" s="363" t="s">
        <v>277</v>
      </c>
      <c r="B134" s="364">
        <f>'[4]6-x'!J638/41.868</f>
        <v>0</v>
      </c>
      <c r="C134" s="364">
        <f>'[4]6-x'!K638/41.868</f>
        <v>212.39711999999997</v>
      </c>
      <c r="D134" s="364">
        <f>'[4]6-x'!L638/41.868</f>
        <v>0</v>
      </c>
      <c r="E134" s="364">
        <f>'[4]6-x'!M638/41.868</f>
        <v>35.541569999999993</v>
      </c>
      <c r="F134" s="364">
        <f>'[4]6-x'!N638/41.868</f>
        <v>0</v>
      </c>
      <c r="G134" s="364">
        <f>'[4]6-x'!O638/41.868</f>
        <v>11.417479999999999</v>
      </c>
      <c r="H134" s="361">
        <f>'[4]6-x'!P638/41.868</f>
        <v>259.35616999999996</v>
      </c>
    </row>
    <row r="135" spans="1:8" x14ac:dyDescent="0.3">
      <c r="A135" s="363" t="s">
        <v>278</v>
      </c>
      <c r="B135" s="364">
        <f>'[4]6-x'!J639/41.868</f>
        <v>10069.62572</v>
      </c>
      <c r="C135" s="364">
        <f>'[4]6-x'!K639/41.868</f>
        <v>1342.2576799999997</v>
      </c>
      <c r="D135" s="364">
        <f>'[4]6-x'!L639/41.868</f>
        <v>494.92729000000003</v>
      </c>
      <c r="E135" s="364">
        <f>'[4]6-x'!M639/41.868</f>
        <v>5810.7659999999987</v>
      </c>
      <c r="F135" s="364">
        <f>'[4]6-x'!N639/41.868</f>
        <v>849.53274999999985</v>
      </c>
      <c r="G135" s="364">
        <f>'[4]6-x'!O639/41.868</f>
        <v>0</v>
      </c>
      <c r="H135" s="361">
        <f>'[4]6-x'!P639/41.868</f>
        <v>18567.109439999997</v>
      </c>
    </row>
    <row r="136" spans="1:8" x14ac:dyDescent="0.3">
      <c r="A136" s="363" t="s">
        <v>279</v>
      </c>
      <c r="B136" s="364">
        <f>'[4]6-x'!J640/41.868</f>
        <v>0</v>
      </c>
      <c r="C136" s="364">
        <f>'[4]6-x'!K640/41.868</f>
        <v>9218.2352499999979</v>
      </c>
      <c r="D136" s="364">
        <f>'[4]6-x'!L640/41.868</f>
        <v>0</v>
      </c>
      <c r="E136" s="364">
        <f>'[4]6-x'!M640/41.868</f>
        <v>1.12158</v>
      </c>
      <c r="F136" s="364">
        <f>'[4]6-x'!N640/41.868</f>
        <v>7.7165199999999983</v>
      </c>
      <c r="G136" s="364">
        <f>'[4]6-x'!O640/41.868</f>
        <v>0</v>
      </c>
      <c r="H136" s="361">
        <f>'[4]6-x'!P640/41.868</f>
        <v>9227.0733499999988</v>
      </c>
    </row>
    <row r="137" spans="1:8" x14ac:dyDescent="0.3">
      <c r="A137" s="363" t="s">
        <v>280</v>
      </c>
      <c r="B137" s="364">
        <f>'[4]6-x'!J641/41.868</f>
        <v>0</v>
      </c>
      <c r="C137" s="364">
        <f>'[4]6-x'!K641/41.868</f>
        <v>3369.7904399999989</v>
      </c>
      <c r="D137" s="364">
        <f>'[4]6-x'!L641/41.868</f>
        <v>0</v>
      </c>
      <c r="E137" s="364">
        <f>'[4]6-x'!M641/41.868</f>
        <v>418.04631999999998</v>
      </c>
      <c r="F137" s="364">
        <f>'[4]6-x'!N641/41.868</f>
        <v>0</v>
      </c>
      <c r="G137" s="364">
        <f>'[4]6-x'!O641/41.868</f>
        <v>0</v>
      </c>
      <c r="H137" s="361">
        <f>'[4]6-x'!P641/41.868</f>
        <v>3787.8367599999988</v>
      </c>
    </row>
    <row r="138" spans="1:8" x14ac:dyDescent="0.3">
      <c r="A138" s="360" t="s">
        <v>282</v>
      </c>
      <c r="B138" s="361">
        <f>'[4]6-x'!J642/41.868</f>
        <v>90.736099999999979</v>
      </c>
      <c r="C138" s="361">
        <f>'[4]6-x'!K642/41.868</f>
        <v>11079.769387999999</v>
      </c>
      <c r="D138" s="361">
        <f>'[4]6-x'!L642/41.868</f>
        <v>775.52392199999997</v>
      </c>
      <c r="E138" s="361">
        <f>'[4]6-x'!M642/41.868</f>
        <v>1551.730832</v>
      </c>
      <c r="F138" s="361">
        <f>'[4]6-x'!N642/41.868</f>
        <v>2540.7890040000002</v>
      </c>
      <c r="G138" s="361">
        <f>'[4]6-x'!O642/41.868</f>
        <v>44.151040000000002</v>
      </c>
      <c r="H138" s="361">
        <f>'[4]6-x'!P642/41.868</f>
        <v>16082.700285999998</v>
      </c>
    </row>
    <row r="139" spans="1:8" x14ac:dyDescent="0.3">
      <c r="A139" s="363" t="s">
        <v>283</v>
      </c>
      <c r="B139" s="364">
        <f>'[4]6-x'!J643/41.868</f>
        <v>0</v>
      </c>
      <c r="C139" s="364">
        <f>'[4]6-x'!K643/41.868</f>
        <v>267.08670000000001</v>
      </c>
      <c r="D139" s="364">
        <f>'[4]6-x'!L643/41.868</f>
        <v>34.431319999999999</v>
      </c>
      <c r="E139" s="364">
        <f>'[4]6-x'!M643/41.868</f>
        <v>16.034199999999998</v>
      </c>
      <c r="F139" s="364">
        <f>'[4]6-x'!N643/41.868</f>
        <v>28.162979999999997</v>
      </c>
      <c r="G139" s="364">
        <f>'[4]6-x'!O643/41.868</f>
        <v>22.8825</v>
      </c>
      <c r="H139" s="361">
        <f>'[4]6-x'!P643/41.868</f>
        <v>368.59769999999997</v>
      </c>
    </row>
    <row r="140" spans="1:8" x14ac:dyDescent="0.3">
      <c r="A140" s="363" t="s">
        <v>284</v>
      </c>
      <c r="B140" s="364">
        <f>'[4]6-x'!J644/41.868</f>
        <v>0</v>
      </c>
      <c r="C140" s="364">
        <f>'[4]6-x'!K644/41.868</f>
        <v>874.77852800000005</v>
      </c>
      <c r="D140" s="364">
        <f>'[4]6-x'!L644/41.868</f>
        <v>0</v>
      </c>
      <c r="E140" s="364">
        <f>'[4]6-x'!M644/41.868</f>
        <v>85.352879999999999</v>
      </c>
      <c r="F140" s="364">
        <f>'[4]6-x'!N644/41.868</f>
        <v>3.9249000000000001</v>
      </c>
      <c r="G140" s="364">
        <f>'[4]6-x'!O644/41.868</f>
        <v>0.16559999999999997</v>
      </c>
      <c r="H140" s="361">
        <f>'[4]6-x'!P644/41.868</f>
        <v>964.22190800000021</v>
      </c>
    </row>
    <row r="141" spans="1:8" x14ac:dyDescent="0.3">
      <c r="A141" s="363" t="s">
        <v>285</v>
      </c>
      <c r="B141" s="364">
        <f>'[4]6-x'!J645/41.868</f>
        <v>0</v>
      </c>
      <c r="C141" s="364">
        <f>'[4]6-x'!K645/41.868</f>
        <v>9426.6653559999977</v>
      </c>
      <c r="D141" s="364">
        <f>'[4]6-x'!L645/41.868</f>
        <v>652.45016199999998</v>
      </c>
      <c r="E141" s="364">
        <f>'[4]6-x'!M645/41.868</f>
        <v>364.57499999999999</v>
      </c>
      <c r="F141" s="364">
        <f>'[4]6-x'!N645/41.868</f>
        <v>1554.2786920000001</v>
      </c>
      <c r="G141" s="364">
        <f>'[4]6-x'!O645/41.868</f>
        <v>0.18401999999999999</v>
      </c>
      <c r="H141" s="361">
        <f>'[4]6-x'!P645/41.868</f>
        <v>11998.153229999998</v>
      </c>
    </row>
    <row r="142" spans="1:8" x14ac:dyDescent="0.3">
      <c r="A142" s="363" t="s">
        <v>286</v>
      </c>
      <c r="B142" s="364">
        <f>'[4]6-x'!J646/41.868</f>
        <v>90.736099999999979</v>
      </c>
      <c r="C142" s="364">
        <f>'[4]6-x'!K646/41.868</f>
        <v>285.00331999999997</v>
      </c>
      <c r="D142" s="364">
        <f>'[4]6-x'!L646/41.868</f>
        <v>2.32992</v>
      </c>
      <c r="E142" s="364">
        <f>'[4]6-x'!M646/41.868</f>
        <v>159.82050800000002</v>
      </c>
      <c r="F142" s="364">
        <f>'[4]6-x'!N646/41.868</f>
        <v>270.691056</v>
      </c>
      <c r="G142" s="364">
        <f>'[4]6-x'!O646/41.868</f>
        <v>4.4629200000000004</v>
      </c>
      <c r="H142" s="361">
        <f>'[4]6-x'!P646/41.868</f>
        <v>813.04382400000009</v>
      </c>
    </row>
    <row r="143" spans="1:8" x14ac:dyDescent="0.3">
      <c r="A143" s="363" t="s">
        <v>287</v>
      </c>
      <c r="B143" s="364">
        <f>'[4]6-x'!J647/41.868</f>
        <v>0</v>
      </c>
      <c r="C143" s="364">
        <f>'[4]6-x'!K647/41.868</f>
        <v>226.23548399999999</v>
      </c>
      <c r="D143" s="364">
        <f>'[4]6-x'!L647/41.868</f>
        <v>86.312520000000006</v>
      </c>
      <c r="E143" s="364">
        <f>'[4]6-x'!M647/41.868</f>
        <v>925.94824399999982</v>
      </c>
      <c r="F143" s="364">
        <f>'[4]6-x'!N647/41.868</f>
        <v>683.73137599999984</v>
      </c>
      <c r="G143" s="364">
        <f>'[4]6-x'!O647/41.868</f>
        <v>16.455999999999996</v>
      </c>
      <c r="H143" s="361">
        <f>'[4]6-x'!P647/41.868</f>
        <v>1938.6836239999998</v>
      </c>
    </row>
    <row r="144" spans="1:8" x14ac:dyDescent="0.3">
      <c r="A144" s="365" t="s">
        <v>114</v>
      </c>
      <c r="B144" s="366">
        <f>'[4]6-x'!J648/41.868</f>
        <v>10160.36182</v>
      </c>
      <c r="C144" s="366">
        <f>'[4]6-x'!K648/41.868</f>
        <v>25282.960277999995</v>
      </c>
      <c r="D144" s="366">
        <f>'[4]6-x'!L648/41.868</f>
        <v>1275.546452</v>
      </c>
      <c r="E144" s="366">
        <f>'[4]6-x'!M648/41.868</f>
        <v>7880.7937319999983</v>
      </c>
      <c r="F144" s="366">
        <f>'[4]6-x'!N648/41.868</f>
        <v>3425.7904039999999</v>
      </c>
      <c r="G144" s="366">
        <f>'[4]6-x'!O648/41.868</f>
        <v>313.93716000000001</v>
      </c>
      <c r="H144" s="366">
        <f>'[4]6-x'!P648/41.868</f>
        <v>48339.389845999984</v>
      </c>
    </row>
  </sheetData>
  <mergeCells count="14">
    <mergeCell ref="B43:H43"/>
    <mergeCell ref="A2:H2"/>
    <mergeCell ref="B3:H3"/>
    <mergeCell ref="B5:H5"/>
    <mergeCell ref="B23:H23"/>
    <mergeCell ref="B25:H25"/>
    <mergeCell ref="B115:H115"/>
    <mergeCell ref="B131:H131"/>
    <mergeCell ref="B45:H45"/>
    <mergeCell ref="B63:H63"/>
    <mergeCell ref="B65:H65"/>
    <mergeCell ref="B81:H81"/>
    <mergeCell ref="B83:H83"/>
    <mergeCell ref="B99:H99"/>
  </mergeCells>
  <hyperlinks>
    <hyperlink ref="A1" location="Indice!A1" display="Torna indietro" xr:uid="{D8D1F973-32ED-4EAF-A8A0-1FF8647BE7FB}"/>
  </hyperlinks>
  <pageMargins left="0.7" right="0.7" top="0.75" bottom="0.75" header="0.3" footer="0.3"/>
  <pageSetup paperSize="0" orientation="portrait" horizontalDpi="0" verticalDpi="0" copie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882CA-DC25-46FC-B4CB-DBAA622A1A91}">
  <dimension ref="A1:P85"/>
  <sheetViews>
    <sheetView zoomScaleNormal="100" workbookViewId="0"/>
  </sheetViews>
  <sheetFormatPr defaultRowHeight="14.4" x14ac:dyDescent="0.3"/>
  <cols>
    <col min="1" max="1" width="41.33203125" customWidth="1"/>
    <col min="2" max="8" width="10.6640625" customWidth="1"/>
    <col min="10" max="10" width="9.6640625" bestFit="1" customWidth="1"/>
    <col min="11" max="13" width="9.33203125" bestFit="1" customWidth="1"/>
  </cols>
  <sheetData>
    <row r="1" spans="1:8" ht="15.6" x14ac:dyDescent="0.3">
      <c r="A1" s="145" t="s">
        <v>27</v>
      </c>
    </row>
    <row r="2" spans="1:8" ht="33.6" customHeight="1" x14ac:dyDescent="0.3">
      <c r="A2" s="491" t="s">
        <v>327</v>
      </c>
      <c r="B2" s="491"/>
      <c r="C2" s="491"/>
      <c r="D2" s="491"/>
      <c r="E2" s="491"/>
      <c r="F2" s="491"/>
      <c r="G2" s="491"/>
      <c r="H2" s="491"/>
    </row>
    <row r="3" spans="1:8" x14ac:dyDescent="0.3">
      <c r="B3" s="499" t="s">
        <v>186</v>
      </c>
      <c r="C3" s="499"/>
      <c r="D3" s="499"/>
      <c r="E3" s="499"/>
      <c r="F3" s="499"/>
      <c r="G3" s="499"/>
      <c r="H3" s="499"/>
    </row>
    <row r="4" spans="1:8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</row>
    <row r="5" spans="1:8" x14ac:dyDescent="0.3">
      <c r="A5" s="359">
        <v>2020</v>
      </c>
      <c r="B5" s="500" t="s">
        <v>326</v>
      </c>
      <c r="C5" s="501"/>
      <c r="D5" s="501"/>
      <c r="E5" s="501"/>
      <c r="F5" s="501"/>
      <c r="G5" s="501"/>
      <c r="H5" s="502"/>
    </row>
    <row r="6" spans="1:8" x14ac:dyDescent="0.3">
      <c r="A6" s="360" t="s">
        <v>282</v>
      </c>
      <c r="B6" s="361">
        <f>'[4]6-x'!J57</f>
        <v>32.799999999999997</v>
      </c>
      <c r="C6" s="361">
        <f>'[4]6-x'!K57</f>
        <v>15029.380000000001</v>
      </c>
      <c r="D6" s="361">
        <f>'[4]6-x'!L57</f>
        <v>416.7</v>
      </c>
      <c r="E6" s="361">
        <f>'[4]6-x'!M57</f>
        <v>787.30000000000007</v>
      </c>
      <c r="F6" s="361">
        <f>'[4]6-x'!N57</f>
        <v>3799.7200000000003</v>
      </c>
      <c r="G6" s="361">
        <f>'[4]6-x'!O57</f>
        <v>1266.93</v>
      </c>
      <c r="H6" s="361">
        <f>'[4]6-x'!P57</f>
        <v>21332.83</v>
      </c>
    </row>
    <row r="7" spans="1:8" x14ac:dyDescent="0.3">
      <c r="A7" s="363" t="s">
        <v>283</v>
      </c>
      <c r="B7" s="364">
        <f>'[4]6-x'!J58</f>
        <v>0</v>
      </c>
      <c r="C7" s="364">
        <f>'[4]6-x'!K58</f>
        <v>2261.8200000000002</v>
      </c>
      <c r="D7" s="364">
        <f>'[4]6-x'!L58</f>
        <v>30.4</v>
      </c>
      <c r="E7" s="364">
        <f>'[4]6-x'!M58</f>
        <v>7.1</v>
      </c>
      <c r="F7" s="364">
        <f>'[4]6-x'!N58</f>
        <v>603.29999999999995</v>
      </c>
      <c r="G7" s="364">
        <f>'[4]6-x'!O58</f>
        <v>1258.82</v>
      </c>
      <c r="H7" s="361">
        <f>'[4]6-x'!P58</f>
        <v>4161.4399999999996</v>
      </c>
    </row>
    <row r="8" spans="1:8" x14ac:dyDescent="0.3">
      <c r="A8" s="363" t="s">
        <v>284</v>
      </c>
      <c r="B8" s="364">
        <f>'[4]6-x'!J59</f>
        <v>0</v>
      </c>
      <c r="C8" s="364">
        <f>'[4]6-x'!K59</f>
        <v>1243.5999999999999</v>
      </c>
      <c r="D8" s="364">
        <f>'[4]6-x'!L59</f>
        <v>0</v>
      </c>
      <c r="E8" s="364">
        <f>'[4]6-x'!M59</f>
        <v>140.30000000000001</v>
      </c>
      <c r="F8" s="364">
        <f>'[4]6-x'!N59</f>
        <v>14.7</v>
      </c>
      <c r="G8" s="364">
        <f>'[4]6-x'!O59</f>
        <v>1.5</v>
      </c>
      <c r="H8" s="361">
        <f>'[4]6-x'!P59</f>
        <v>1400.1</v>
      </c>
    </row>
    <row r="9" spans="1:8" x14ac:dyDescent="0.3">
      <c r="A9" s="363" t="s">
        <v>285</v>
      </c>
      <c r="B9" s="364">
        <f>'[4]6-x'!J60</f>
        <v>0</v>
      </c>
      <c r="C9" s="364">
        <f>'[4]6-x'!K60</f>
        <v>11005.22</v>
      </c>
      <c r="D9" s="364">
        <f>'[4]6-x'!L60</f>
        <v>220.7</v>
      </c>
      <c r="E9" s="364">
        <f>'[4]6-x'!M60</f>
        <v>451.1</v>
      </c>
      <c r="F9" s="364">
        <f>'[4]6-x'!N60</f>
        <v>1191.32</v>
      </c>
      <c r="G9" s="364">
        <f>'[4]6-x'!O60</f>
        <v>6.2</v>
      </c>
      <c r="H9" s="361">
        <f>'[4]6-x'!P60</f>
        <v>12874.54</v>
      </c>
    </row>
    <row r="10" spans="1:8" x14ac:dyDescent="0.3">
      <c r="A10" s="363" t="s">
        <v>286</v>
      </c>
      <c r="B10" s="364">
        <f>'[4]6-x'!J61</f>
        <v>0</v>
      </c>
      <c r="C10" s="364">
        <f>'[4]6-x'!K61</f>
        <v>227.04</v>
      </c>
      <c r="D10" s="364">
        <f>'[4]6-x'!L61</f>
        <v>0</v>
      </c>
      <c r="E10" s="364">
        <f>'[4]6-x'!M61</f>
        <v>80.2</v>
      </c>
      <c r="F10" s="364">
        <f>'[4]6-x'!N61</f>
        <v>210.5</v>
      </c>
      <c r="G10" s="364">
        <f>'[4]6-x'!O61</f>
        <v>0.01</v>
      </c>
      <c r="H10" s="361">
        <f>'[4]6-x'!P61</f>
        <v>517.75</v>
      </c>
    </row>
    <row r="11" spans="1:8" x14ac:dyDescent="0.3">
      <c r="A11" s="363" t="s">
        <v>287</v>
      </c>
      <c r="B11" s="364">
        <f>'[4]6-x'!J62</f>
        <v>32.799999999999997</v>
      </c>
      <c r="C11" s="364">
        <f>'[4]6-x'!K62</f>
        <v>291.60000000000002</v>
      </c>
      <c r="D11" s="364">
        <f>'[4]6-x'!L62</f>
        <v>165.6</v>
      </c>
      <c r="E11" s="364">
        <f>'[4]6-x'!M62</f>
        <v>108.6</v>
      </c>
      <c r="F11" s="364">
        <f>'[4]6-x'!N62</f>
        <v>1779.9</v>
      </c>
      <c r="G11" s="364">
        <f>'[4]6-x'!O62</f>
        <v>0.4</v>
      </c>
      <c r="H11" s="361">
        <f>'[4]6-x'!P62</f>
        <v>2378.9</v>
      </c>
    </row>
    <row r="12" spans="1:8" x14ac:dyDescent="0.3">
      <c r="A12" s="363" t="s">
        <v>291</v>
      </c>
      <c r="B12" s="364">
        <f>'[4]6-x'!J63</f>
        <v>0</v>
      </c>
      <c r="C12" s="364">
        <f>'[4]6-x'!K63</f>
        <v>0.1</v>
      </c>
      <c r="D12" s="364">
        <f>'[4]6-x'!L63</f>
        <v>0</v>
      </c>
      <c r="E12" s="364">
        <f>'[4]6-x'!M63</f>
        <v>0</v>
      </c>
      <c r="F12" s="364">
        <f>'[4]6-x'!N63</f>
        <v>0</v>
      </c>
      <c r="G12" s="364">
        <f>'[4]6-x'!O63</f>
        <v>0</v>
      </c>
      <c r="H12" s="361">
        <f>'[4]6-x'!P63</f>
        <v>0.1</v>
      </c>
    </row>
    <row r="13" spans="1:8" ht="15.6" x14ac:dyDescent="0.3">
      <c r="A13" s="367"/>
      <c r="B13" s="367"/>
      <c r="C13" s="367"/>
      <c r="D13" s="367"/>
      <c r="E13" s="367"/>
      <c r="F13" s="367"/>
      <c r="G13" s="367"/>
      <c r="H13" s="367"/>
    </row>
    <row r="14" spans="1:8" ht="15.6" x14ac:dyDescent="0.3">
      <c r="A14" s="367"/>
      <c r="B14" s="367"/>
      <c r="C14" s="367"/>
      <c r="D14" s="367"/>
      <c r="E14" s="367"/>
      <c r="F14" s="367"/>
      <c r="G14" s="367"/>
      <c r="H14" s="367"/>
    </row>
    <row r="15" spans="1:8" x14ac:dyDescent="0.3">
      <c r="B15" s="499" t="s">
        <v>186</v>
      </c>
      <c r="C15" s="499"/>
      <c r="D15" s="499"/>
      <c r="E15" s="499"/>
      <c r="F15" s="499"/>
      <c r="G15" s="499"/>
      <c r="H15" s="499"/>
    </row>
    <row r="16" spans="1:8" ht="28.8" x14ac:dyDescent="0.3">
      <c r="B16" s="358" t="s">
        <v>31</v>
      </c>
      <c r="C16" s="358" t="s">
        <v>242</v>
      </c>
      <c r="D16" s="358" t="s">
        <v>36</v>
      </c>
      <c r="E16" s="358" t="s">
        <v>82</v>
      </c>
      <c r="F16" s="358" t="s">
        <v>272</v>
      </c>
      <c r="G16" s="358" t="s">
        <v>273</v>
      </c>
      <c r="H16" s="358" t="s">
        <v>114</v>
      </c>
    </row>
    <row r="17" spans="1:8" x14ac:dyDescent="0.3">
      <c r="A17" s="359">
        <v>2019</v>
      </c>
      <c r="B17" s="500" t="s">
        <v>326</v>
      </c>
      <c r="C17" s="501"/>
      <c r="D17" s="501"/>
      <c r="E17" s="501"/>
      <c r="F17" s="501"/>
      <c r="G17" s="501"/>
      <c r="H17" s="502"/>
    </row>
    <row r="18" spans="1:8" x14ac:dyDescent="0.3">
      <c r="A18" s="360" t="s">
        <v>282</v>
      </c>
      <c r="B18" s="361">
        <f>'[4]6-x'!J149</f>
        <v>65.7</v>
      </c>
      <c r="C18" s="361">
        <f>'[4]6-x'!K149</f>
        <v>16036.349999999999</v>
      </c>
      <c r="D18" s="361">
        <f>'[4]6-x'!L149</f>
        <v>607.6</v>
      </c>
      <c r="E18" s="361">
        <f>'[4]6-x'!M149</f>
        <v>804.2</v>
      </c>
      <c r="F18" s="361">
        <f>'[4]6-x'!N149</f>
        <v>3720.2</v>
      </c>
      <c r="G18" s="361">
        <f>'[4]6-x'!O149</f>
        <v>1261.6500000000001</v>
      </c>
      <c r="H18" s="361">
        <f>'[4]6-x'!P149</f>
        <v>22495.7</v>
      </c>
    </row>
    <row r="19" spans="1:8" x14ac:dyDescent="0.3">
      <c r="A19" s="363" t="s">
        <v>283</v>
      </c>
      <c r="B19" s="364">
        <f>'[4]6-x'!J150</f>
        <v>0</v>
      </c>
      <c r="C19" s="364">
        <f>'[4]6-x'!K150</f>
        <v>2203.1999999999998</v>
      </c>
      <c r="D19" s="364">
        <f>'[4]6-x'!L150</f>
        <v>35.200000000000003</v>
      </c>
      <c r="E19" s="364">
        <f>'[4]6-x'!M150</f>
        <v>7.1</v>
      </c>
      <c r="F19" s="364">
        <f>'[4]6-x'!N150</f>
        <v>602</v>
      </c>
      <c r="G19" s="364">
        <f>'[4]6-x'!O150</f>
        <v>1252.4000000000001</v>
      </c>
      <c r="H19" s="361">
        <f>'[4]6-x'!P150</f>
        <v>4099.8999999999996</v>
      </c>
    </row>
    <row r="20" spans="1:8" x14ac:dyDescent="0.3">
      <c r="A20" s="363" t="s">
        <v>284</v>
      </c>
      <c r="B20" s="364">
        <f>'[4]6-x'!J151</f>
        <v>0</v>
      </c>
      <c r="C20" s="364">
        <f>'[4]6-x'!K151</f>
        <v>1303.9000000000001</v>
      </c>
      <c r="D20" s="364">
        <f>'[4]6-x'!L151</f>
        <v>0</v>
      </c>
      <c r="E20" s="364">
        <f>'[4]6-x'!M151</f>
        <v>120.3</v>
      </c>
      <c r="F20" s="364">
        <f>'[4]6-x'!N151</f>
        <v>14.5</v>
      </c>
      <c r="G20" s="364">
        <f>'[4]6-x'!O151</f>
        <v>1.2</v>
      </c>
      <c r="H20" s="361">
        <f>'[4]6-x'!P151</f>
        <v>1439.9</v>
      </c>
    </row>
    <row r="21" spans="1:8" x14ac:dyDescent="0.3">
      <c r="A21" s="363" t="s">
        <v>285</v>
      </c>
      <c r="B21" s="364">
        <f>'[4]6-x'!J152</f>
        <v>0</v>
      </c>
      <c r="C21" s="364">
        <f>'[4]6-x'!K152</f>
        <v>12014.3</v>
      </c>
      <c r="D21" s="364">
        <f>'[4]6-x'!L152</f>
        <v>377.6</v>
      </c>
      <c r="E21" s="364">
        <f>'[4]6-x'!M152</f>
        <v>479.2</v>
      </c>
      <c r="F21" s="364">
        <f>'[4]6-x'!N152</f>
        <v>1123.7</v>
      </c>
      <c r="G21" s="364">
        <f>'[4]6-x'!O152</f>
        <v>6.2</v>
      </c>
      <c r="H21" s="361">
        <f>'[4]6-x'!P152</f>
        <v>14001.000000000002</v>
      </c>
    </row>
    <row r="22" spans="1:8" x14ac:dyDescent="0.3">
      <c r="A22" s="363" t="s">
        <v>286</v>
      </c>
      <c r="B22" s="364">
        <f>'[4]6-x'!J153</f>
        <v>10.6</v>
      </c>
      <c r="C22" s="364">
        <f>'[4]6-x'!K153</f>
        <v>273.10000000000002</v>
      </c>
      <c r="D22" s="364">
        <f>'[4]6-x'!L153</f>
        <v>0</v>
      </c>
      <c r="E22" s="364">
        <f>'[4]6-x'!M153</f>
        <v>101.4</v>
      </c>
      <c r="F22" s="364">
        <f>'[4]6-x'!N153</f>
        <v>222.9</v>
      </c>
      <c r="G22" s="364">
        <f>'[4]6-x'!O153</f>
        <v>0</v>
      </c>
      <c r="H22" s="361">
        <f>'[4]6-x'!P153</f>
        <v>608</v>
      </c>
    </row>
    <row r="23" spans="1:8" x14ac:dyDescent="0.3">
      <c r="A23" s="363" t="s">
        <v>287</v>
      </c>
      <c r="B23" s="364">
        <f>'[4]6-x'!J154</f>
        <v>55.1</v>
      </c>
      <c r="C23" s="364">
        <f>'[4]6-x'!K154</f>
        <v>241.8</v>
      </c>
      <c r="D23" s="364">
        <f>'[4]6-x'!L154</f>
        <v>194.8</v>
      </c>
      <c r="E23" s="364">
        <f>'[4]6-x'!M154</f>
        <v>96.2</v>
      </c>
      <c r="F23" s="364">
        <f>'[4]6-x'!N154</f>
        <v>1757.1</v>
      </c>
      <c r="G23" s="364">
        <f>'[4]6-x'!O154</f>
        <v>1.8</v>
      </c>
      <c r="H23" s="361">
        <f>'[4]6-x'!P154</f>
        <v>2346.8000000000002</v>
      </c>
    </row>
    <row r="24" spans="1:8" x14ac:dyDescent="0.3">
      <c r="A24" s="363" t="s">
        <v>291</v>
      </c>
      <c r="B24" s="364">
        <f>'[4]6-x'!J155</f>
        <v>0</v>
      </c>
      <c r="C24" s="364">
        <f>'[4]6-x'!K155</f>
        <v>0.05</v>
      </c>
      <c r="D24" s="364">
        <f>'[4]6-x'!L155</f>
        <v>0</v>
      </c>
      <c r="E24" s="364">
        <f>'[4]6-x'!M155</f>
        <v>0</v>
      </c>
      <c r="F24" s="364">
        <f>'[4]6-x'!N155</f>
        <v>0</v>
      </c>
      <c r="G24" s="364">
        <f>'[4]6-x'!O155</f>
        <v>0.05</v>
      </c>
      <c r="H24" s="361">
        <f>'[4]6-x'!P155</f>
        <v>0.1</v>
      </c>
    </row>
    <row r="25" spans="1:8" ht="15.6" x14ac:dyDescent="0.3">
      <c r="A25" s="367"/>
      <c r="B25" s="367"/>
      <c r="C25" s="367"/>
      <c r="D25" s="367"/>
      <c r="E25" s="367"/>
      <c r="F25" s="367"/>
      <c r="G25" s="367"/>
      <c r="H25" s="367"/>
    </row>
    <row r="26" spans="1:8" ht="15.6" x14ac:dyDescent="0.3">
      <c r="A26" s="367"/>
      <c r="B26" s="367"/>
      <c r="C26" s="367"/>
      <c r="D26" s="367"/>
      <c r="E26" s="367"/>
      <c r="F26" s="367"/>
      <c r="G26" s="367"/>
      <c r="H26" s="367"/>
    </row>
    <row r="27" spans="1:8" x14ac:dyDescent="0.3">
      <c r="B27" s="499" t="s">
        <v>186</v>
      </c>
      <c r="C27" s="499"/>
      <c r="D27" s="499"/>
      <c r="E27" s="499"/>
      <c r="F27" s="499"/>
      <c r="G27" s="499"/>
      <c r="H27" s="499"/>
    </row>
    <row r="28" spans="1:8" ht="28.8" x14ac:dyDescent="0.3">
      <c r="B28" s="358" t="s">
        <v>31</v>
      </c>
      <c r="C28" s="358" t="s">
        <v>242</v>
      </c>
      <c r="D28" s="358" t="s">
        <v>36</v>
      </c>
      <c r="E28" s="358" t="s">
        <v>82</v>
      </c>
      <c r="F28" s="358" t="s">
        <v>272</v>
      </c>
      <c r="G28" s="358" t="s">
        <v>273</v>
      </c>
      <c r="H28" s="358" t="s">
        <v>114</v>
      </c>
    </row>
    <row r="29" spans="1:8" x14ac:dyDescent="0.3">
      <c r="A29" s="359">
        <v>2018</v>
      </c>
      <c r="B29" s="500" t="s">
        <v>326</v>
      </c>
      <c r="C29" s="501"/>
      <c r="D29" s="501"/>
      <c r="E29" s="501"/>
      <c r="F29" s="501"/>
      <c r="G29" s="501"/>
      <c r="H29" s="502"/>
    </row>
    <row r="30" spans="1:8" x14ac:dyDescent="0.3">
      <c r="A30" s="360" t="s">
        <v>282</v>
      </c>
      <c r="B30" s="361">
        <f>'[4]6-x'!J241</f>
        <v>66.7</v>
      </c>
      <c r="C30" s="361">
        <f>'[4]6-x'!K241</f>
        <v>15574.1</v>
      </c>
      <c r="D30" s="361">
        <f>'[4]6-x'!L241</f>
        <v>615.21</v>
      </c>
      <c r="E30" s="361">
        <f>'[4]6-x'!M241</f>
        <v>794.5</v>
      </c>
      <c r="F30" s="361">
        <f>'[4]6-x'!N241</f>
        <v>3870.66</v>
      </c>
      <c r="G30" s="361">
        <f>'[4]6-x'!O241</f>
        <v>1154.3</v>
      </c>
      <c r="H30" s="361">
        <f>'[4]6-x'!P241</f>
        <v>22075.47</v>
      </c>
    </row>
    <row r="31" spans="1:8" x14ac:dyDescent="0.3">
      <c r="A31" s="363" t="s">
        <v>283</v>
      </c>
      <c r="B31" s="364">
        <f>'[4]6-x'!J242</f>
        <v>0</v>
      </c>
      <c r="C31" s="364">
        <f>'[4]6-x'!K242</f>
        <v>2065.21</v>
      </c>
      <c r="D31" s="364">
        <f>'[4]6-x'!L242</f>
        <v>34.81</v>
      </c>
      <c r="E31" s="364">
        <f>'[4]6-x'!M242</f>
        <v>8.3000000000000007</v>
      </c>
      <c r="F31" s="364">
        <f>'[4]6-x'!N242</f>
        <v>570.20000000000005</v>
      </c>
      <c r="G31" s="364">
        <f>'[4]6-x'!O242</f>
        <v>1143.0999999999999</v>
      </c>
      <c r="H31" s="361">
        <f>'[4]6-x'!P242</f>
        <v>3821.6200000000003</v>
      </c>
    </row>
    <row r="32" spans="1:8" x14ac:dyDescent="0.3">
      <c r="A32" s="363" t="s">
        <v>284</v>
      </c>
      <c r="B32" s="364">
        <f>'[4]6-x'!J243</f>
        <v>0</v>
      </c>
      <c r="C32" s="364">
        <f>'[4]6-x'!K243</f>
        <v>1246.5999999999999</v>
      </c>
      <c r="D32" s="364">
        <f>'[4]6-x'!L243</f>
        <v>0</v>
      </c>
      <c r="E32" s="364">
        <f>'[4]6-x'!M243</f>
        <v>91.6</v>
      </c>
      <c r="F32" s="364">
        <f>'[4]6-x'!N243</f>
        <v>14</v>
      </c>
      <c r="G32" s="364">
        <f>'[4]6-x'!O243</f>
        <v>1.2</v>
      </c>
      <c r="H32" s="361">
        <f>'[4]6-x'!P243</f>
        <v>1353.3999999999999</v>
      </c>
    </row>
    <row r="33" spans="1:8" x14ac:dyDescent="0.3">
      <c r="A33" s="363" t="s">
        <v>285</v>
      </c>
      <c r="B33" s="364">
        <f>'[4]6-x'!J244</f>
        <v>54.7</v>
      </c>
      <c r="C33" s="364">
        <f>'[4]6-x'!K244</f>
        <v>11780.55</v>
      </c>
      <c r="D33" s="364">
        <f>'[4]6-x'!L244</f>
        <v>346.4</v>
      </c>
      <c r="E33" s="364">
        <f>'[4]6-x'!M244</f>
        <v>482.4</v>
      </c>
      <c r="F33" s="364">
        <f>'[4]6-x'!N244</f>
        <v>1315.25</v>
      </c>
      <c r="G33" s="364">
        <f>'[4]6-x'!O244</f>
        <v>6.3</v>
      </c>
      <c r="H33" s="361">
        <f>'[4]6-x'!P244</f>
        <v>13985.599999999999</v>
      </c>
    </row>
    <row r="34" spans="1:8" x14ac:dyDescent="0.3">
      <c r="A34" s="363" t="s">
        <v>286</v>
      </c>
      <c r="B34" s="364">
        <f>'[4]6-x'!J245</f>
        <v>12</v>
      </c>
      <c r="C34" s="364">
        <f>'[4]6-x'!K245</f>
        <v>276.54000000000002</v>
      </c>
      <c r="D34" s="364">
        <f>'[4]6-x'!L245</f>
        <v>0</v>
      </c>
      <c r="E34" s="364">
        <f>'[4]6-x'!M245</f>
        <v>101.7</v>
      </c>
      <c r="F34" s="364">
        <f>'[4]6-x'!N245</f>
        <v>205.71</v>
      </c>
      <c r="G34" s="364">
        <f>'[4]6-x'!O245</f>
        <v>0</v>
      </c>
      <c r="H34" s="361">
        <f>'[4]6-x'!P245</f>
        <v>595.95000000000005</v>
      </c>
    </row>
    <row r="35" spans="1:8" x14ac:dyDescent="0.3">
      <c r="A35" s="363" t="s">
        <v>287</v>
      </c>
      <c r="B35" s="364">
        <f>'[4]6-x'!J246</f>
        <v>0</v>
      </c>
      <c r="C35" s="364">
        <f>'[4]6-x'!K246</f>
        <v>205.2</v>
      </c>
      <c r="D35" s="364">
        <f>'[4]6-x'!L246</f>
        <v>234</v>
      </c>
      <c r="E35" s="364">
        <f>'[4]6-x'!M246</f>
        <v>110.5</v>
      </c>
      <c r="F35" s="364">
        <f>'[4]6-x'!N246</f>
        <v>1765.5</v>
      </c>
      <c r="G35" s="364">
        <f>'[4]6-x'!O246</f>
        <v>3.7</v>
      </c>
      <c r="H35" s="361">
        <f>'[4]6-x'!P246</f>
        <v>2318.8999999999996</v>
      </c>
    </row>
    <row r="36" spans="1:8" x14ac:dyDescent="0.3">
      <c r="A36" s="363" t="s">
        <v>291</v>
      </c>
      <c r="B36" s="364">
        <f>'[4]6-x'!J247</f>
        <v>0</v>
      </c>
      <c r="C36" s="364">
        <f>'[4]6-x'!K247</f>
        <v>0</v>
      </c>
      <c r="D36" s="364">
        <f>'[4]6-x'!L247</f>
        <v>0</v>
      </c>
      <c r="E36" s="364">
        <f>'[4]6-x'!M247</f>
        <v>0</v>
      </c>
      <c r="F36" s="364">
        <f>'[4]6-x'!N247</f>
        <v>0</v>
      </c>
      <c r="G36" s="364">
        <f>'[4]6-x'!O247</f>
        <v>0</v>
      </c>
      <c r="H36" s="361">
        <f>'[4]6-x'!P247</f>
        <v>0</v>
      </c>
    </row>
    <row r="37" spans="1:8" ht="15.6" x14ac:dyDescent="0.3">
      <c r="A37" s="367"/>
      <c r="B37" s="367"/>
      <c r="C37" s="367"/>
      <c r="D37" s="367"/>
      <c r="E37" s="367"/>
      <c r="F37" s="367"/>
      <c r="G37" s="367"/>
      <c r="H37" s="367"/>
    </row>
    <row r="38" spans="1:8" ht="15.6" x14ac:dyDescent="0.3">
      <c r="A38" s="367"/>
      <c r="B38" s="367"/>
      <c r="C38" s="367"/>
      <c r="D38" s="367"/>
      <c r="E38" s="367"/>
      <c r="F38" s="367"/>
      <c r="G38" s="367"/>
      <c r="H38" s="367"/>
    </row>
    <row r="39" spans="1:8" x14ac:dyDescent="0.3">
      <c r="B39" s="499" t="s">
        <v>186</v>
      </c>
      <c r="C39" s="499"/>
      <c r="D39" s="499"/>
      <c r="E39" s="499"/>
      <c r="F39" s="499"/>
      <c r="G39" s="499"/>
      <c r="H39" s="499"/>
    </row>
    <row r="40" spans="1:8" ht="28.8" x14ac:dyDescent="0.3">
      <c r="B40" s="358" t="s">
        <v>31</v>
      </c>
      <c r="C40" s="358" t="s">
        <v>242</v>
      </c>
      <c r="D40" s="358" t="s">
        <v>36</v>
      </c>
      <c r="E40" s="358" t="s">
        <v>82</v>
      </c>
      <c r="F40" s="358" t="s">
        <v>272</v>
      </c>
      <c r="G40" s="358" t="s">
        <v>273</v>
      </c>
      <c r="H40" s="358" t="s">
        <v>114</v>
      </c>
    </row>
    <row r="41" spans="1:8" x14ac:dyDescent="0.3">
      <c r="A41" s="359">
        <v>2017</v>
      </c>
      <c r="B41" s="500" t="s">
        <v>326</v>
      </c>
      <c r="C41" s="501"/>
      <c r="D41" s="501"/>
      <c r="E41" s="501"/>
      <c r="F41" s="501"/>
      <c r="G41" s="501"/>
      <c r="H41" s="502"/>
    </row>
    <row r="42" spans="1:8" x14ac:dyDescent="0.3">
      <c r="A42" s="360" t="s">
        <v>282</v>
      </c>
      <c r="B42" s="361">
        <f>'[4]6-x'!J328</f>
        <v>66.400000000000006</v>
      </c>
      <c r="C42" s="361">
        <f>'[4]6-x'!K328</f>
        <v>16485.7</v>
      </c>
      <c r="D42" s="361">
        <f>'[4]6-x'!L328</f>
        <v>615.70000000000005</v>
      </c>
      <c r="E42" s="361">
        <f>'[4]6-x'!M328</f>
        <v>829.2</v>
      </c>
      <c r="F42" s="361">
        <f>'[4]6-x'!N328</f>
        <v>3771.2999999999997</v>
      </c>
      <c r="G42" s="361">
        <f>'[4]6-x'!O328</f>
        <v>1155.5999999999999</v>
      </c>
      <c r="H42" s="361">
        <f>'[4]6-x'!P328</f>
        <v>22923.9</v>
      </c>
    </row>
    <row r="43" spans="1:8" x14ac:dyDescent="0.3">
      <c r="A43" s="363" t="s">
        <v>283</v>
      </c>
      <c r="B43" s="364">
        <f>'[4]6-x'!J329</f>
        <v>0</v>
      </c>
      <c r="C43" s="364">
        <f>'[4]6-x'!K329</f>
        <v>1919.1</v>
      </c>
      <c r="D43" s="364">
        <f>'[4]6-x'!L329</f>
        <v>30.7</v>
      </c>
      <c r="E43" s="364">
        <f>'[4]6-x'!M329</f>
        <v>8.8000000000000007</v>
      </c>
      <c r="F43" s="364">
        <f>'[4]6-x'!N329</f>
        <v>539.20000000000005</v>
      </c>
      <c r="G43" s="364">
        <f>'[4]6-x'!O329</f>
        <v>1145.3</v>
      </c>
      <c r="H43" s="361">
        <f>'[4]6-x'!P329</f>
        <v>3643.1000000000004</v>
      </c>
    </row>
    <row r="44" spans="1:8" x14ac:dyDescent="0.3">
      <c r="A44" s="363" t="s">
        <v>284</v>
      </c>
      <c r="B44" s="364">
        <f>'[4]6-x'!J330</f>
        <v>0</v>
      </c>
      <c r="C44" s="364">
        <f>'[4]6-x'!K330</f>
        <v>1231.0999999999999</v>
      </c>
      <c r="D44" s="364">
        <f>'[4]6-x'!L330</f>
        <v>0</v>
      </c>
      <c r="E44" s="364">
        <f>'[4]6-x'!M330</f>
        <v>129.1</v>
      </c>
      <c r="F44" s="364">
        <f>'[4]6-x'!N330</f>
        <v>9.4</v>
      </c>
      <c r="G44" s="364">
        <f>'[4]6-x'!O330</f>
        <v>1.1000000000000001</v>
      </c>
      <c r="H44" s="361">
        <f>'[4]6-x'!P330</f>
        <v>1370.6999999999998</v>
      </c>
    </row>
    <row r="45" spans="1:8" x14ac:dyDescent="0.3">
      <c r="A45" s="363" t="s">
        <v>285</v>
      </c>
      <c r="B45" s="364">
        <f>'[4]6-x'!J331</f>
        <v>54.2</v>
      </c>
      <c r="C45" s="364">
        <f>'[4]6-x'!K331</f>
        <v>12786.4</v>
      </c>
      <c r="D45" s="364">
        <f>'[4]6-x'!L331</f>
        <v>341</v>
      </c>
      <c r="E45" s="364">
        <f>'[4]6-x'!M331</f>
        <v>451.7</v>
      </c>
      <c r="F45" s="364">
        <f>'[4]6-x'!N331</f>
        <v>1269.0999999999999</v>
      </c>
      <c r="G45" s="364">
        <f>'[4]6-x'!O331</f>
        <v>6.4</v>
      </c>
      <c r="H45" s="361">
        <f>'[4]6-x'!P331</f>
        <v>14908.800000000001</v>
      </c>
    </row>
    <row r="46" spans="1:8" x14ac:dyDescent="0.3">
      <c r="A46" s="363" t="s">
        <v>286</v>
      </c>
      <c r="B46" s="364">
        <f>'[4]6-x'!J332</f>
        <v>12.2</v>
      </c>
      <c r="C46" s="364">
        <f>'[4]6-x'!K332</f>
        <v>294.7</v>
      </c>
      <c r="D46" s="364">
        <f>'[4]6-x'!L332</f>
        <v>0</v>
      </c>
      <c r="E46" s="364">
        <f>'[4]6-x'!M332</f>
        <v>95.5</v>
      </c>
      <c r="F46" s="364">
        <f>'[4]6-x'!N332</f>
        <v>208.6</v>
      </c>
      <c r="G46" s="364">
        <f>'[4]6-x'!O332</f>
        <v>0</v>
      </c>
      <c r="H46" s="361">
        <f>'[4]6-x'!P332</f>
        <v>611</v>
      </c>
    </row>
    <row r="47" spans="1:8" x14ac:dyDescent="0.3">
      <c r="A47" s="363" t="s">
        <v>287</v>
      </c>
      <c r="B47" s="364">
        <f>'[4]6-x'!J333</f>
        <v>0</v>
      </c>
      <c r="C47" s="364">
        <f>'[4]6-x'!K333</f>
        <v>254.4</v>
      </c>
      <c r="D47" s="364">
        <f>'[4]6-x'!L333</f>
        <v>244</v>
      </c>
      <c r="E47" s="364">
        <f>'[4]6-x'!M333</f>
        <v>144.1</v>
      </c>
      <c r="F47" s="364">
        <f>'[4]6-x'!N333</f>
        <v>1745</v>
      </c>
      <c r="G47" s="364">
        <f>'[4]6-x'!O333</f>
        <v>2.8</v>
      </c>
      <c r="H47" s="361">
        <f>'[4]6-x'!P333</f>
        <v>2390.3000000000002</v>
      </c>
    </row>
    <row r="48" spans="1:8" ht="15.6" x14ac:dyDescent="0.3">
      <c r="A48" s="367"/>
      <c r="B48" s="367"/>
      <c r="C48" s="367"/>
      <c r="D48" s="367"/>
      <c r="E48" s="367"/>
      <c r="F48" s="367"/>
      <c r="G48" s="367"/>
      <c r="H48" s="367"/>
    </row>
    <row r="49" spans="1:16" ht="15.6" x14ac:dyDescent="0.3">
      <c r="A49" s="367"/>
      <c r="B49" s="367"/>
      <c r="C49" s="367"/>
      <c r="D49" s="367"/>
      <c r="E49" s="367"/>
      <c r="F49" s="367"/>
      <c r="G49" s="367"/>
      <c r="H49" s="367"/>
    </row>
    <row r="50" spans="1:16" x14ac:dyDescent="0.3">
      <c r="B50" s="499" t="s">
        <v>186</v>
      </c>
      <c r="C50" s="499"/>
      <c r="D50" s="499"/>
      <c r="E50" s="499"/>
      <c r="F50" s="499"/>
      <c r="G50" s="499"/>
      <c r="H50" s="499"/>
    </row>
    <row r="51" spans="1:16" ht="28.8" x14ac:dyDescent="0.3">
      <c r="B51" s="358" t="s">
        <v>31</v>
      </c>
      <c r="C51" s="358" t="s">
        <v>242</v>
      </c>
      <c r="D51" s="358" t="s">
        <v>36</v>
      </c>
      <c r="E51" s="358" t="s">
        <v>82</v>
      </c>
      <c r="F51" s="358" t="s">
        <v>272</v>
      </c>
      <c r="G51" s="358" t="s">
        <v>273</v>
      </c>
      <c r="H51" s="358" t="s">
        <v>114</v>
      </c>
    </row>
    <row r="52" spans="1:16" ht="14.7" customHeight="1" x14ac:dyDescent="0.3">
      <c r="A52" s="359">
        <v>2016</v>
      </c>
      <c r="B52" s="500" t="s">
        <v>326</v>
      </c>
      <c r="C52" s="501"/>
      <c r="D52" s="501"/>
      <c r="E52" s="501"/>
      <c r="F52" s="501"/>
      <c r="G52" s="501"/>
      <c r="H52" s="502"/>
    </row>
    <row r="53" spans="1:16" x14ac:dyDescent="0.3">
      <c r="A53" s="360" t="s">
        <v>282</v>
      </c>
      <c r="B53" s="361">
        <f>'[4]6-x'!J413</f>
        <v>65.3</v>
      </c>
      <c r="C53" s="361">
        <f>'[4]6-x'!K413</f>
        <v>15571.5</v>
      </c>
      <c r="D53" s="361">
        <f>'[4]6-x'!L413</f>
        <v>715.2</v>
      </c>
      <c r="E53" s="361">
        <f>'[4]6-x'!M413</f>
        <v>854.1</v>
      </c>
      <c r="F53" s="361">
        <f>'[4]6-x'!N413</f>
        <v>3848.5</v>
      </c>
      <c r="G53" s="361">
        <f>'[4]6-x'!O413</f>
        <v>1109.5999999999999</v>
      </c>
      <c r="H53" s="361">
        <f>'[4]6-x'!P413</f>
        <v>22164.199999999997</v>
      </c>
      <c r="I53" s="423"/>
      <c r="J53" s="356"/>
      <c r="K53" s="356"/>
      <c r="L53" s="356"/>
      <c r="M53" s="356"/>
      <c r="N53" s="356"/>
      <c r="O53" s="356"/>
      <c r="P53" s="356"/>
    </row>
    <row r="54" spans="1:16" x14ac:dyDescent="0.3">
      <c r="A54" s="363" t="s">
        <v>283</v>
      </c>
      <c r="B54" s="364">
        <f>'[4]6-x'!J414</f>
        <v>0</v>
      </c>
      <c r="C54" s="364">
        <f>'[4]6-x'!K414</f>
        <v>1725.7</v>
      </c>
      <c r="D54" s="364">
        <f>'[4]6-x'!L414</f>
        <v>31.6</v>
      </c>
      <c r="E54" s="364">
        <f>'[4]6-x'!M414</f>
        <v>6.4</v>
      </c>
      <c r="F54" s="364">
        <f>'[4]6-x'!N414</f>
        <v>534.20000000000005</v>
      </c>
      <c r="G54" s="364">
        <f>'[4]6-x'!O414</f>
        <v>1100</v>
      </c>
      <c r="H54" s="361">
        <f>'[4]6-x'!P414</f>
        <v>3397.9</v>
      </c>
      <c r="I54" s="423"/>
      <c r="J54" s="356"/>
      <c r="K54" s="356"/>
      <c r="L54" s="356"/>
      <c r="M54" s="356"/>
      <c r="N54" s="356"/>
      <c r="O54" s="356"/>
      <c r="P54" s="356"/>
    </row>
    <row r="55" spans="1:16" x14ac:dyDescent="0.3">
      <c r="A55" s="363" t="s">
        <v>284</v>
      </c>
      <c r="B55" s="364">
        <f>'[4]6-x'!J415</f>
        <v>0</v>
      </c>
      <c r="C55" s="364">
        <f>'[4]6-x'!K415</f>
        <v>1223.3</v>
      </c>
      <c r="D55" s="364">
        <f>'[4]6-x'!L415</f>
        <v>0</v>
      </c>
      <c r="E55" s="364">
        <f>'[4]6-x'!M415</f>
        <v>118.1</v>
      </c>
      <c r="F55" s="364">
        <f>'[4]6-x'!N415</f>
        <v>8.1999999999999993</v>
      </c>
      <c r="G55" s="364">
        <f>'[4]6-x'!O415</f>
        <v>1.3</v>
      </c>
      <c r="H55" s="361">
        <f>'[4]6-x'!P415</f>
        <v>1350.8999999999999</v>
      </c>
      <c r="I55" s="423"/>
      <c r="J55" s="356"/>
      <c r="K55" s="356"/>
      <c r="L55" s="356"/>
      <c r="M55" s="356"/>
      <c r="N55" s="356"/>
      <c r="O55" s="356"/>
      <c r="P55" s="356"/>
    </row>
    <row r="56" spans="1:16" x14ac:dyDescent="0.3">
      <c r="A56" s="363" t="s">
        <v>285</v>
      </c>
      <c r="B56" s="364">
        <f>'[4]6-x'!J416</f>
        <v>54.7</v>
      </c>
      <c r="C56" s="364">
        <f>'[4]6-x'!K416</f>
        <v>12081</v>
      </c>
      <c r="D56" s="364">
        <f>'[4]6-x'!L416</f>
        <v>371.7</v>
      </c>
      <c r="E56" s="364">
        <f>'[4]6-x'!M416</f>
        <v>502.7</v>
      </c>
      <c r="F56" s="364">
        <f>'[4]6-x'!N416</f>
        <v>1369.9</v>
      </c>
      <c r="G56" s="364">
        <f>'[4]6-x'!O416</f>
        <v>6.3</v>
      </c>
      <c r="H56" s="361">
        <f>'[4]6-x'!P416</f>
        <v>14386.300000000001</v>
      </c>
      <c r="I56" s="423"/>
      <c r="J56" s="356"/>
      <c r="K56" s="356"/>
      <c r="L56" s="356"/>
      <c r="M56" s="356"/>
      <c r="N56" s="356"/>
      <c r="O56" s="356"/>
      <c r="P56" s="356"/>
    </row>
    <row r="57" spans="1:16" x14ac:dyDescent="0.3">
      <c r="A57" s="363" t="s">
        <v>286</v>
      </c>
      <c r="B57" s="364">
        <f>'[4]6-x'!J417</f>
        <v>10.6</v>
      </c>
      <c r="C57" s="364">
        <f>'[4]6-x'!K417</f>
        <v>324.7</v>
      </c>
      <c r="D57" s="364">
        <f>'[4]6-x'!L417</f>
        <v>0</v>
      </c>
      <c r="E57" s="364">
        <f>'[4]6-x'!M417</f>
        <v>112.9</v>
      </c>
      <c r="F57" s="364">
        <f>'[4]6-x'!N417</f>
        <v>209.6</v>
      </c>
      <c r="G57" s="364">
        <f>'[4]6-x'!O417</f>
        <v>0.1</v>
      </c>
      <c r="H57" s="361">
        <f>'[4]6-x'!P417</f>
        <v>657.90000000000009</v>
      </c>
      <c r="I57" s="423"/>
      <c r="J57" s="356"/>
      <c r="K57" s="356"/>
      <c r="L57" s="356"/>
      <c r="M57" s="356"/>
      <c r="N57" s="356"/>
      <c r="O57" s="356"/>
      <c r="P57" s="356"/>
    </row>
    <row r="58" spans="1:16" x14ac:dyDescent="0.3">
      <c r="A58" s="363" t="s">
        <v>287</v>
      </c>
      <c r="B58" s="364">
        <f>'[4]6-x'!J418</f>
        <v>0</v>
      </c>
      <c r="C58" s="364">
        <f>'[4]6-x'!K418</f>
        <v>216.8</v>
      </c>
      <c r="D58" s="364">
        <f>'[4]6-x'!L418</f>
        <v>311.89999999999998</v>
      </c>
      <c r="E58" s="364">
        <f>'[4]6-x'!M418</f>
        <v>114</v>
      </c>
      <c r="F58" s="364">
        <f>'[4]6-x'!N418</f>
        <v>1726.6</v>
      </c>
      <c r="G58" s="364">
        <f>'[4]6-x'!O418</f>
        <v>1.9</v>
      </c>
      <c r="H58" s="361">
        <f>'[4]6-x'!P418</f>
        <v>2371.2000000000003</v>
      </c>
      <c r="I58" s="423"/>
      <c r="J58" s="356"/>
      <c r="K58" s="356"/>
      <c r="L58" s="356"/>
      <c r="M58" s="356"/>
      <c r="N58" s="356"/>
      <c r="O58" s="356"/>
      <c r="P58" s="356"/>
    </row>
    <row r="61" spans="1:16" ht="14.7" customHeight="1" x14ac:dyDescent="0.3">
      <c r="A61" s="359">
        <v>2015</v>
      </c>
      <c r="B61" s="500" t="s">
        <v>326</v>
      </c>
      <c r="C61" s="501"/>
      <c r="D61" s="501"/>
      <c r="E61" s="501"/>
      <c r="F61" s="501"/>
      <c r="G61" s="501"/>
      <c r="H61" s="502"/>
    </row>
    <row r="62" spans="1:16" x14ac:dyDescent="0.3">
      <c r="A62" s="360" t="s">
        <v>282</v>
      </c>
      <c r="B62" s="361">
        <f>'[4]6-x'!J498</f>
        <v>66.3</v>
      </c>
      <c r="C62" s="361">
        <f>'[4]6-x'!K498</f>
        <v>14278.699999999999</v>
      </c>
      <c r="D62" s="361">
        <f>'[4]6-x'!L498</f>
        <v>566.29999999999995</v>
      </c>
      <c r="E62" s="361">
        <f>'[4]6-x'!M498</f>
        <v>932.10200000000009</v>
      </c>
      <c r="F62" s="361">
        <f>'[4]6-x'!N498</f>
        <v>3714.8490000000002</v>
      </c>
      <c r="G62" s="361">
        <f>'[4]6-x'!O498</f>
        <v>1096.049</v>
      </c>
      <c r="H62" s="361">
        <f>'[4]6-x'!P498</f>
        <v>20654.299999999996</v>
      </c>
      <c r="I62" s="376"/>
      <c r="J62" s="356"/>
      <c r="K62" s="356"/>
      <c r="L62" s="356"/>
      <c r="M62" s="356"/>
      <c r="N62" s="356"/>
      <c r="O62" s="356"/>
      <c r="P62" s="356"/>
    </row>
    <row r="63" spans="1:16" x14ac:dyDescent="0.3">
      <c r="A63" s="363" t="s">
        <v>283</v>
      </c>
      <c r="B63" s="364">
        <f>'[4]6-x'!J499</f>
        <v>0</v>
      </c>
      <c r="C63" s="364">
        <f>'[4]6-x'!K499</f>
        <v>1581.7</v>
      </c>
      <c r="D63" s="364">
        <f>'[4]6-x'!L499</f>
        <v>31</v>
      </c>
      <c r="E63" s="364">
        <f>'[4]6-x'!M499</f>
        <v>7.3019999999999996</v>
      </c>
      <c r="F63" s="364">
        <f>'[4]6-x'!N499</f>
        <v>535.649</v>
      </c>
      <c r="G63" s="364">
        <f>'[4]6-x'!O499</f>
        <v>1086.8489999999999</v>
      </c>
      <c r="H63" s="361">
        <f>'[4]6-x'!P499</f>
        <v>3242.5</v>
      </c>
      <c r="I63" s="376"/>
      <c r="J63" s="356"/>
      <c r="K63" s="356"/>
      <c r="L63" s="356"/>
      <c r="M63" s="356"/>
      <c r="N63" s="356"/>
      <c r="O63" s="356"/>
      <c r="P63" s="356"/>
    </row>
    <row r="64" spans="1:16" x14ac:dyDescent="0.3">
      <c r="A64" s="363" t="s">
        <v>284</v>
      </c>
      <c r="B64" s="364">
        <f>'[4]6-x'!J500</f>
        <v>0</v>
      </c>
      <c r="C64" s="364">
        <f>'[4]6-x'!K500</f>
        <v>1176.9000000000001</v>
      </c>
      <c r="D64" s="364">
        <f>'[4]6-x'!L500</f>
        <v>0</v>
      </c>
      <c r="E64" s="364">
        <f>'[4]6-x'!M500</f>
        <v>117.3</v>
      </c>
      <c r="F64" s="364">
        <f>'[4]6-x'!N500</f>
        <v>8.5</v>
      </c>
      <c r="G64" s="364">
        <f>'[4]6-x'!O500</f>
        <v>1.4</v>
      </c>
      <c r="H64" s="361">
        <f>'[4]6-x'!P500</f>
        <v>1304.1000000000001</v>
      </c>
      <c r="I64" s="376"/>
      <c r="J64" s="356"/>
      <c r="K64" s="356"/>
      <c r="L64" s="356"/>
      <c r="M64" s="356"/>
      <c r="N64" s="356"/>
      <c r="O64" s="356"/>
      <c r="P64" s="356"/>
    </row>
    <row r="65" spans="1:16" x14ac:dyDescent="0.3">
      <c r="A65" s="363" t="s">
        <v>285</v>
      </c>
      <c r="B65" s="364">
        <f>'[4]6-x'!J501</f>
        <v>54.2</v>
      </c>
      <c r="C65" s="364">
        <f>'[4]6-x'!K501</f>
        <v>10929.5</v>
      </c>
      <c r="D65" s="364">
        <f>'[4]6-x'!L501</f>
        <v>216.5</v>
      </c>
      <c r="E65" s="364">
        <f>'[4]6-x'!M501</f>
        <v>459.1</v>
      </c>
      <c r="F65" s="364">
        <f>'[4]6-x'!N501</f>
        <v>1317.6</v>
      </c>
      <c r="G65" s="364">
        <f>'[4]6-x'!O501</f>
        <v>6.4</v>
      </c>
      <c r="H65" s="361">
        <f>'[4]6-x'!P501</f>
        <v>12983.300000000001</v>
      </c>
      <c r="I65" s="376"/>
      <c r="J65" s="356"/>
      <c r="K65" s="356"/>
      <c r="L65" s="356"/>
      <c r="M65" s="356"/>
      <c r="N65" s="356"/>
      <c r="O65" s="356"/>
      <c r="P65" s="356"/>
    </row>
    <row r="66" spans="1:16" x14ac:dyDescent="0.3">
      <c r="A66" s="363" t="s">
        <v>286</v>
      </c>
      <c r="B66" s="364">
        <f>'[4]6-x'!J502</f>
        <v>12.1</v>
      </c>
      <c r="C66" s="364">
        <f>'[4]6-x'!K502</f>
        <v>305.3</v>
      </c>
      <c r="D66" s="364">
        <f>'[4]6-x'!L502</f>
        <v>0</v>
      </c>
      <c r="E66" s="364">
        <f>'[4]6-x'!M502</f>
        <v>161.69999999999999</v>
      </c>
      <c r="F66" s="364">
        <f>'[4]6-x'!N502</f>
        <v>192.8</v>
      </c>
      <c r="G66" s="364">
        <f>'[4]6-x'!O502</f>
        <v>0.3</v>
      </c>
      <c r="H66" s="361">
        <f>'[4]6-x'!P502</f>
        <v>672.2</v>
      </c>
      <c r="I66" s="376"/>
      <c r="J66" s="356"/>
      <c r="K66" s="356"/>
      <c r="L66" s="356"/>
      <c r="M66" s="356"/>
      <c r="N66" s="356"/>
      <c r="O66" s="356"/>
      <c r="P66" s="356"/>
    </row>
    <row r="67" spans="1:16" x14ac:dyDescent="0.3">
      <c r="A67" s="363" t="s">
        <v>287</v>
      </c>
      <c r="B67" s="364">
        <f>'[4]6-x'!J503</f>
        <v>0</v>
      </c>
      <c r="C67" s="364">
        <f>'[4]6-x'!K503</f>
        <v>285.3</v>
      </c>
      <c r="D67" s="364">
        <f>'[4]6-x'!L503</f>
        <v>318.8</v>
      </c>
      <c r="E67" s="364">
        <f>'[4]6-x'!M503</f>
        <v>186.7</v>
      </c>
      <c r="F67" s="364">
        <f>'[4]6-x'!N503</f>
        <v>1660.3</v>
      </c>
      <c r="G67" s="364">
        <f>'[4]6-x'!O503</f>
        <v>1.1000000000000001</v>
      </c>
      <c r="H67" s="361">
        <f>'[4]6-x'!P503</f>
        <v>2452.1999999999998</v>
      </c>
      <c r="I67" s="376"/>
      <c r="J67" s="356"/>
      <c r="K67" s="356"/>
      <c r="L67" s="356"/>
      <c r="M67" s="356"/>
      <c r="N67" s="356"/>
      <c r="O67" s="356"/>
      <c r="P67" s="356"/>
    </row>
    <row r="70" spans="1:16" ht="14.7" customHeight="1" x14ac:dyDescent="0.3">
      <c r="A70" s="359">
        <v>2010</v>
      </c>
      <c r="B70" s="500" t="s">
        <v>326</v>
      </c>
      <c r="C70" s="501"/>
      <c r="D70" s="501"/>
      <c r="E70" s="501"/>
      <c r="F70" s="501"/>
      <c r="G70" s="501"/>
      <c r="H70" s="502"/>
    </row>
    <row r="71" spans="1:16" x14ac:dyDescent="0.3">
      <c r="A71" s="360" t="s">
        <v>282</v>
      </c>
      <c r="B71" s="361">
        <f>'[4]6-x'!J582</f>
        <v>54.199999999999996</v>
      </c>
      <c r="C71" s="361">
        <f>'[4]6-x'!K582</f>
        <v>16928</v>
      </c>
      <c r="D71" s="361">
        <f>'[4]6-x'!L582</f>
        <v>825.4</v>
      </c>
      <c r="E71" s="361">
        <f>'[4]6-x'!M582</f>
        <v>2183.1999999999998</v>
      </c>
      <c r="F71" s="361">
        <f>'[4]6-x'!N582</f>
        <v>3860.05</v>
      </c>
      <c r="G71" s="361">
        <f>'[4]6-x'!O582</f>
        <v>147.94999999999999</v>
      </c>
      <c r="H71" s="361">
        <f>'[4]6-x'!P582</f>
        <v>23998.800000000003</v>
      </c>
      <c r="I71" s="372"/>
      <c r="J71" s="356"/>
      <c r="K71" s="356"/>
      <c r="L71" s="356"/>
      <c r="M71" s="356"/>
      <c r="N71" s="356"/>
      <c r="O71" s="356"/>
      <c r="P71" s="356"/>
    </row>
    <row r="72" spans="1:16" x14ac:dyDescent="0.3">
      <c r="A72" s="363" t="s">
        <v>283</v>
      </c>
      <c r="B72" s="364">
        <f>'[4]6-x'!J583</f>
        <v>0</v>
      </c>
      <c r="C72" s="364">
        <f>'[4]6-x'!K583</f>
        <v>993.7</v>
      </c>
      <c r="D72" s="364">
        <f>'[4]6-x'!L583</f>
        <v>33.700000000000003</v>
      </c>
      <c r="E72" s="364">
        <f>'[4]6-x'!M583</f>
        <v>13.6</v>
      </c>
      <c r="F72" s="364">
        <f>'[4]6-x'!N583</f>
        <v>215.55</v>
      </c>
      <c r="G72" s="364">
        <f>'[4]6-x'!O583</f>
        <v>111.35</v>
      </c>
      <c r="H72" s="361">
        <f>'[4]6-x'!P583</f>
        <v>1367.8999999999999</v>
      </c>
      <c r="I72" s="372"/>
      <c r="J72" s="356"/>
      <c r="K72" s="356"/>
      <c r="L72" s="356"/>
      <c r="M72" s="356"/>
      <c r="N72" s="356"/>
      <c r="O72" s="356"/>
      <c r="P72" s="356"/>
    </row>
    <row r="73" spans="1:16" x14ac:dyDescent="0.3">
      <c r="A73" s="363" t="s">
        <v>284</v>
      </c>
      <c r="B73" s="364">
        <f>'[4]6-x'!J584</f>
        <v>0</v>
      </c>
      <c r="C73" s="364">
        <f>'[4]6-x'!K584</f>
        <v>936.7</v>
      </c>
      <c r="D73" s="364">
        <f>'[4]6-x'!L584</f>
        <v>0.1</v>
      </c>
      <c r="E73" s="364">
        <f>'[4]6-x'!M584</f>
        <v>165.6</v>
      </c>
      <c r="F73" s="364">
        <f>'[4]6-x'!N584</f>
        <v>0</v>
      </c>
      <c r="G73" s="364">
        <f>'[4]6-x'!O584</f>
        <v>0.4</v>
      </c>
      <c r="H73" s="361">
        <f>'[4]6-x'!P584</f>
        <v>1102.8000000000002</v>
      </c>
      <c r="I73" s="372"/>
      <c r="J73" s="356"/>
      <c r="K73" s="356"/>
      <c r="L73" s="356"/>
      <c r="M73" s="356"/>
      <c r="N73" s="356"/>
      <c r="O73" s="356"/>
      <c r="P73" s="356"/>
    </row>
    <row r="74" spans="1:16" x14ac:dyDescent="0.3">
      <c r="A74" s="363" t="s">
        <v>285</v>
      </c>
      <c r="B74" s="364">
        <f>'[4]6-x'!J585</f>
        <v>37.799999999999997</v>
      </c>
      <c r="C74" s="364">
        <f>'[4]6-x'!K585</f>
        <v>14161.6</v>
      </c>
      <c r="D74" s="364">
        <f>'[4]6-x'!L585</f>
        <v>757.6</v>
      </c>
      <c r="E74" s="364">
        <f>'[4]6-x'!M585</f>
        <v>653</v>
      </c>
      <c r="F74" s="364">
        <f>'[4]6-x'!N585</f>
        <v>2164.9</v>
      </c>
      <c r="G74" s="364">
        <f>'[4]6-x'!O585</f>
        <v>0.6</v>
      </c>
      <c r="H74" s="361">
        <f>'[4]6-x'!P585</f>
        <v>17775.5</v>
      </c>
      <c r="I74" s="372"/>
      <c r="J74" s="356"/>
      <c r="K74" s="356"/>
      <c r="L74" s="356"/>
      <c r="M74" s="356"/>
      <c r="N74" s="356"/>
      <c r="O74" s="356"/>
      <c r="P74" s="356"/>
    </row>
    <row r="75" spans="1:16" x14ac:dyDescent="0.3">
      <c r="A75" s="363" t="s">
        <v>286</v>
      </c>
      <c r="B75" s="364">
        <f>'[4]6-x'!J586</f>
        <v>16.399999999999999</v>
      </c>
      <c r="C75" s="364">
        <f>'[4]6-x'!K586</f>
        <v>559.1</v>
      </c>
      <c r="D75" s="364">
        <f>'[4]6-x'!L586</f>
        <v>0</v>
      </c>
      <c r="E75" s="364">
        <f>'[4]6-x'!M586</f>
        <v>359.2</v>
      </c>
      <c r="F75" s="364">
        <f>'[4]6-x'!N586</f>
        <v>195.8</v>
      </c>
      <c r="G75" s="364">
        <f>'[4]6-x'!O586</f>
        <v>4.5</v>
      </c>
      <c r="H75" s="361">
        <f>'[4]6-x'!P586</f>
        <v>1135</v>
      </c>
      <c r="I75" s="372"/>
      <c r="J75" s="356"/>
      <c r="K75" s="356"/>
      <c r="L75" s="356"/>
      <c r="M75" s="356"/>
      <c r="N75" s="356"/>
      <c r="O75" s="356"/>
      <c r="P75" s="356"/>
    </row>
    <row r="76" spans="1:16" x14ac:dyDescent="0.3">
      <c r="A76" s="363" t="s">
        <v>287</v>
      </c>
      <c r="B76" s="364">
        <f>'[4]6-x'!J587</f>
        <v>0</v>
      </c>
      <c r="C76" s="364">
        <f>'[4]6-x'!K587</f>
        <v>276.89999999999998</v>
      </c>
      <c r="D76" s="364">
        <f>'[4]6-x'!L587</f>
        <v>34</v>
      </c>
      <c r="E76" s="364">
        <f>'[4]6-x'!M587</f>
        <v>991.8</v>
      </c>
      <c r="F76" s="364">
        <f>'[4]6-x'!N587</f>
        <v>1283.8</v>
      </c>
      <c r="G76" s="364">
        <f>'[4]6-x'!O587</f>
        <v>31.1</v>
      </c>
      <c r="H76" s="361">
        <f>'[4]6-x'!P587</f>
        <v>2617.6</v>
      </c>
      <c r="I76" s="372"/>
      <c r="J76" s="356"/>
      <c r="K76" s="356"/>
      <c r="L76" s="356"/>
      <c r="M76" s="356"/>
      <c r="N76" s="356"/>
      <c r="O76" s="356"/>
      <c r="P76" s="356"/>
    </row>
    <row r="79" spans="1:16" ht="14.7" customHeight="1" x14ac:dyDescent="0.3">
      <c r="A79" s="359">
        <v>2005</v>
      </c>
      <c r="B79" s="500" t="s">
        <v>326</v>
      </c>
      <c r="C79" s="501"/>
      <c r="D79" s="501"/>
      <c r="E79" s="501"/>
      <c r="F79" s="501"/>
      <c r="G79" s="501"/>
      <c r="H79" s="502"/>
    </row>
    <row r="80" spans="1:16" x14ac:dyDescent="0.3">
      <c r="A80" s="360" t="s">
        <v>282</v>
      </c>
      <c r="B80" s="361">
        <f>'[4]6-x'!J665</f>
        <v>168.7</v>
      </c>
      <c r="C80" s="361">
        <f>'[4]6-x'!K665</f>
        <v>14285.640000000001</v>
      </c>
      <c r="D80" s="361">
        <f>'[4]6-x'!L665</f>
        <v>840.04</v>
      </c>
      <c r="E80" s="361">
        <f>'[4]6-x'!M665</f>
        <v>2958.91</v>
      </c>
      <c r="F80" s="361">
        <f>'[4]6-x'!N665</f>
        <v>2879.51</v>
      </c>
      <c r="G80" s="361">
        <f>'[4]6-x'!O665</f>
        <v>72.8</v>
      </c>
      <c r="H80" s="361">
        <f>'[4]6-x'!P665</f>
        <v>21205.600000000002</v>
      </c>
      <c r="J80" s="356"/>
      <c r="K80" s="356"/>
      <c r="L80" s="356"/>
      <c r="M80" s="356"/>
      <c r="N80" s="356"/>
      <c r="O80" s="356"/>
      <c r="P80" s="356"/>
    </row>
    <row r="81" spans="1:16" x14ac:dyDescent="0.3">
      <c r="A81" s="363" t="s">
        <v>283</v>
      </c>
      <c r="B81" s="364">
        <f>'[4]6-x'!J666</f>
        <v>0</v>
      </c>
      <c r="C81" s="364">
        <f>'[4]6-x'!K666</f>
        <v>422.2</v>
      </c>
      <c r="D81" s="364">
        <f>'[4]6-x'!L666</f>
        <v>34.799999999999997</v>
      </c>
      <c r="E81" s="364">
        <f>'[4]6-x'!M666</f>
        <v>19.600000000000001</v>
      </c>
      <c r="F81" s="364">
        <f>'[4]6-x'!N666</f>
        <v>35</v>
      </c>
      <c r="G81" s="364">
        <f>'[4]6-x'!O666</f>
        <v>30.4</v>
      </c>
      <c r="H81" s="361">
        <f>'[4]6-x'!P666</f>
        <v>542</v>
      </c>
      <c r="J81" s="356"/>
      <c r="K81" s="356"/>
      <c r="L81" s="356"/>
      <c r="M81" s="356"/>
      <c r="N81" s="356"/>
      <c r="O81" s="356"/>
      <c r="P81" s="356"/>
    </row>
    <row r="82" spans="1:16" x14ac:dyDescent="0.3">
      <c r="A82" s="363" t="s">
        <v>284</v>
      </c>
      <c r="B82" s="364">
        <f>'[4]6-x'!J667</f>
        <v>0</v>
      </c>
      <c r="C82" s="364">
        <f>'[4]6-x'!K667</f>
        <v>1509.5</v>
      </c>
      <c r="D82" s="364">
        <f>'[4]6-x'!L667</f>
        <v>0</v>
      </c>
      <c r="E82" s="364">
        <f>'[4]6-x'!M667</f>
        <v>175.1</v>
      </c>
      <c r="F82" s="364">
        <f>'[4]6-x'!N667</f>
        <v>7.4</v>
      </c>
      <c r="G82" s="364">
        <f>'[4]6-x'!O667</f>
        <v>0.2</v>
      </c>
      <c r="H82" s="361">
        <f>'[4]6-x'!P667</f>
        <v>1692.2</v>
      </c>
      <c r="J82" s="356"/>
      <c r="K82" s="356"/>
      <c r="L82" s="356"/>
      <c r="M82" s="356"/>
      <c r="N82" s="356"/>
      <c r="O82" s="356"/>
      <c r="P82" s="356"/>
    </row>
    <row r="83" spans="1:16" x14ac:dyDescent="0.3">
      <c r="A83" s="363" t="s">
        <v>285</v>
      </c>
      <c r="B83" s="364">
        <f>'[4]6-x'!J668</f>
        <v>0</v>
      </c>
      <c r="C83" s="364">
        <f>'[4]6-x'!K668</f>
        <v>10735.94</v>
      </c>
      <c r="D83" s="364">
        <f>'[4]6-x'!L668</f>
        <v>716.34</v>
      </c>
      <c r="E83" s="364">
        <f>'[4]6-x'!M668</f>
        <v>596.21</v>
      </c>
      <c r="F83" s="364">
        <f>'[4]6-x'!N668</f>
        <v>1579.61</v>
      </c>
      <c r="G83" s="364">
        <f>'[4]6-x'!O668</f>
        <v>0.7</v>
      </c>
      <c r="H83" s="361">
        <f>'[4]6-x'!P668</f>
        <v>13628.800000000003</v>
      </c>
      <c r="J83" s="356"/>
      <c r="K83" s="356"/>
      <c r="L83" s="356"/>
      <c r="M83" s="356"/>
      <c r="N83" s="356"/>
      <c r="O83" s="356"/>
      <c r="P83" s="356"/>
    </row>
    <row r="84" spans="1:16" x14ac:dyDescent="0.3">
      <c r="A84" s="363" t="s">
        <v>286</v>
      </c>
      <c r="B84" s="364">
        <f>'[4]6-x'!J669</f>
        <v>168.7</v>
      </c>
      <c r="C84" s="364">
        <f>'[4]6-x'!K669</f>
        <v>1187.4000000000001</v>
      </c>
      <c r="D84" s="364">
        <f>'[4]6-x'!L669</f>
        <v>2.6</v>
      </c>
      <c r="E84" s="364">
        <f>'[4]6-x'!M669</f>
        <v>629.5</v>
      </c>
      <c r="F84" s="364">
        <f>'[4]6-x'!N669</f>
        <v>377</v>
      </c>
      <c r="G84" s="364">
        <f>'[4]6-x'!O669</f>
        <v>8.9</v>
      </c>
      <c r="H84" s="361">
        <f>'[4]6-x'!P669</f>
        <v>2374.1</v>
      </c>
      <c r="J84" s="356"/>
      <c r="K84" s="356"/>
      <c r="L84" s="356"/>
      <c r="M84" s="356"/>
      <c r="N84" s="356"/>
      <c r="O84" s="356"/>
      <c r="P84" s="356"/>
    </row>
    <row r="85" spans="1:16" x14ac:dyDescent="0.3">
      <c r="A85" s="363" t="s">
        <v>287</v>
      </c>
      <c r="B85" s="364">
        <f>'[4]6-x'!J670</f>
        <v>0</v>
      </c>
      <c r="C85" s="364">
        <f>'[4]6-x'!K670</f>
        <v>430.6</v>
      </c>
      <c r="D85" s="364">
        <f>'[4]6-x'!L670</f>
        <v>86.3</v>
      </c>
      <c r="E85" s="364">
        <f>'[4]6-x'!M670</f>
        <v>1538.5</v>
      </c>
      <c r="F85" s="364">
        <f>'[4]6-x'!N670</f>
        <v>880.5</v>
      </c>
      <c r="G85" s="364">
        <f>'[4]6-x'!O670</f>
        <v>32.6</v>
      </c>
      <c r="H85" s="361">
        <f>'[4]6-x'!P670</f>
        <v>2968.5</v>
      </c>
      <c r="J85" s="356"/>
      <c r="K85" s="356"/>
      <c r="L85" s="356"/>
      <c r="M85" s="356"/>
      <c r="N85" s="356"/>
      <c r="O85" s="356"/>
      <c r="P85" s="356"/>
    </row>
  </sheetData>
  <mergeCells count="14">
    <mergeCell ref="B27:H27"/>
    <mergeCell ref="A2:H2"/>
    <mergeCell ref="B3:H3"/>
    <mergeCell ref="B5:H5"/>
    <mergeCell ref="B15:H15"/>
    <mergeCell ref="B17:H17"/>
    <mergeCell ref="B70:H70"/>
    <mergeCell ref="B79:H79"/>
    <mergeCell ref="B29:H29"/>
    <mergeCell ref="B39:H39"/>
    <mergeCell ref="B41:H41"/>
    <mergeCell ref="B50:H50"/>
    <mergeCell ref="B52:H52"/>
    <mergeCell ref="B61:H61"/>
  </mergeCells>
  <hyperlinks>
    <hyperlink ref="A1" location="Indice!A1" display="Torna indietro" xr:uid="{3DD549E7-A5C1-4C77-9EC7-1E63AB4A9861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314DB-820F-4CDE-8E2D-DEC295E79DB5}">
  <dimension ref="A1:I85"/>
  <sheetViews>
    <sheetView zoomScaleNormal="100" workbookViewId="0"/>
  </sheetViews>
  <sheetFormatPr defaultRowHeight="14.4" x14ac:dyDescent="0.3"/>
  <cols>
    <col min="1" max="1" width="41.33203125" customWidth="1"/>
    <col min="2" max="8" width="10.6640625" customWidth="1"/>
    <col min="10" max="10" width="9.6640625" bestFit="1" customWidth="1"/>
    <col min="11" max="13" width="9.33203125" bestFit="1" customWidth="1"/>
  </cols>
  <sheetData>
    <row r="1" spans="1:8" ht="15.6" x14ac:dyDescent="0.3">
      <c r="A1" s="145" t="s">
        <v>27</v>
      </c>
    </row>
    <row r="2" spans="1:8" ht="36" customHeight="1" x14ac:dyDescent="0.3">
      <c r="A2" s="491" t="s">
        <v>328</v>
      </c>
      <c r="B2" s="491"/>
      <c r="C2" s="491"/>
      <c r="D2" s="491"/>
      <c r="E2" s="491"/>
      <c r="F2" s="491"/>
      <c r="G2" s="491"/>
      <c r="H2" s="491"/>
    </row>
    <row r="3" spans="1:8" x14ac:dyDescent="0.3">
      <c r="B3" s="499" t="s">
        <v>186</v>
      </c>
      <c r="C3" s="499"/>
      <c r="D3" s="499"/>
      <c r="E3" s="499"/>
      <c r="F3" s="499"/>
      <c r="G3" s="499"/>
      <c r="H3" s="499"/>
    </row>
    <row r="4" spans="1:8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</row>
    <row r="5" spans="1:8" x14ac:dyDescent="0.3">
      <c r="A5" s="359">
        <v>2020</v>
      </c>
      <c r="B5" s="500" t="s">
        <v>326</v>
      </c>
      <c r="C5" s="501"/>
      <c r="D5" s="501"/>
      <c r="E5" s="501"/>
      <c r="F5" s="501"/>
      <c r="G5" s="501"/>
      <c r="H5" s="502"/>
    </row>
    <row r="6" spans="1:8" x14ac:dyDescent="0.3">
      <c r="A6" s="360" t="s">
        <v>282</v>
      </c>
      <c r="B6" s="361">
        <f>'[4]6-x'!J50</f>
        <v>22.42</v>
      </c>
      <c r="C6" s="361">
        <f>'[4]6-x'!K50</f>
        <v>3247.62</v>
      </c>
      <c r="D6" s="361">
        <f>'[4]6-x'!L50</f>
        <v>71.2</v>
      </c>
      <c r="E6" s="361">
        <f>'[4]6-x'!M50</f>
        <v>435.3</v>
      </c>
      <c r="F6" s="361">
        <f>'[4]6-x'!N50</f>
        <v>1047.8200000000002</v>
      </c>
      <c r="G6" s="361">
        <f>'[4]6-x'!O50</f>
        <v>274.30099999999999</v>
      </c>
      <c r="H6" s="361">
        <f>'[4]6-x'!P50</f>
        <v>5098.661000000001</v>
      </c>
    </row>
    <row r="7" spans="1:8" x14ac:dyDescent="0.3">
      <c r="A7" s="363" t="s">
        <v>283</v>
      </c>
      <c r="B7" s="364">
        <f>'[4]6-x'!J51</f>
        <v>0</v>
      </c>
      <c r="C7" s="364">
        <f>'[4]6-x'!K51</f>
        <v>674.1</v>
      </c>
      <c r="D7" s="364">
        <f>'[4]6-x'!L51</f>
        <v>8.1</v>
      </c>
      <c r="E7" s="364">
        <f>'[4]6-x'!M51</f>
        <v>3.1</v>
      </c>
      <c r="F7" s="364">
        <f>'[4]6-x'!N51</f>
        <v>203.7</v>
      </c>
      <c r="G7" s="364">
        <f>'[4]6-x'!O51</f>
        <v>272.7</v>
      </c>
      <c r="H7" s="361">
        <f>'[4]6-x'!P51</f>
        <v>1161.7</v>
      </c>
    </row>
    <row r="8" spans="1:8" x14ac:dyDescent="0.3">
      <c r="A8" s="363" t="s">
        <v>284</v>
      </c>
      <c r="B8" s="364">
        <f>'[4]6-x'!J52</f>
        <v>0</v>
      </c>
      <c r="C8" s="364">
        <f>'[4]6-x'!K52</f>
        <v>547.6</v>
      </c>
      <c r="D8" s="364">
        <f>'[4]6-x'!L52</f>
        <v>0</v>
      </c>
      <c r="E8" s="364">
        <f>'[4]6-x'!M52</f>
        <v>76.5</v>
      </c>
      <c r="F8" s="364">
        <f>'[4]6-x'!N52</f>
        <v>8.6999999999999993</v>
      </c>
      <c r="G8" s="364">
        <f>'[4]6-x'!O52</f>
        <v>0.3</v>
      </c>
      <c r="H8" s="361">
        <f>'[4]6-x'!P52</f>
        <v>633.1</v>
      </c>
    </row>
    <row r="9" spans="1:8" x14ac:dyDescent="0.3">
      <c r="A9" s="363" t="s">
        <v>285</v>
      </c>
      <c r="B9" s="364">
        <f>'[4]6-x'!J53</f>
        <v>0</v>
      </c>
      <c r="C9" s="364">
        <f>'[4]6-x'!K53</f>
        <v>1800.3</v>
      </c>
      <c r="D9" s="364">
        <f>'[4]6-x'!L53</f>
        <v>38.299999999999997</v>
      </c>
      <c r="E9" s="364">
        <f>'[4]6-x'!M53</f>
        <v>221.6</v>
      </c>
      <c r="F9" s="364">
        <f>'[4]6-x'!N53</f>
        <v>204.2</v>
      </c>
      <c r="G9" s="364">
        <f>'[4]6-x'!O53</f>
        <v>1.2</v>
      </c>
      <c r="H9" s="361">
        <f>'[4]6-x'!P53</f>
        <v>2265.5999999999995</v>
      </c>
    </row>
    <row r="10" spans="1:8" x14ac:dyDescent="0.3">
      <c r="A10" s="363" t="s">
        <v>286</v>
      </c>
      <c r="B10" s="364">
        <f>'[4]6-x'!J54</f>
        <v>0</v>
      </c>
      <c r="C10" s="364">
        <f>'[4]6-x'!K54</f>
        <v>146.1</v>
      </c>
      <c r="D10" s="364">
        <f>'[4]6-x'!L54</f>
        <v>0</v>
      </c>
      <c r="E10" s="364">
        <f>'[4]6-x'!M54</f>
        <v>54.1</v>
      </c>
      <c r="F10" s="364">
        <f>'[4]6-x'!N54</f>
        <v>106.9</v>
      </c>
      <c r="G10" s="364">
        <f>'[4]6-x'!O54</f>
        <v>1E-3</v>
      </c>
      <c r="H10" s="361">
        <f>'[4]6-x'!P54</f>
        <v>307.101</v>
      </c>
    </row>
    <row r="11" spans="1:8" x14ac:dyDescent="0.3">
      <c r="A11" s="363" t="s">
        <v>287</v>
      </c>
      <c r="B11" s="364">
        <f>'[4]6-x'!J55</f>
        <v>22.42</v>
      </c>
      <c r="C11" s="364">
        <f>'[4]6-x'!K55</f>
        <v>79.52</v>
      </c>
      <c r="D11" s="364">
        <f>'[4]6-x'!L55</f>
        <v>24.8</v>
      </c>
      <c r="E11" s="364">
        <f>'[4]6-x'!M55</f>
        <v>80</v>
      </c>
      <c r="F11" s="364">
        <f>'[4]6-x'!N55</f>
        <v>524.32000000000005</v>
      </c>
      <c r="G11" s="364">
        <f>'[4]6-x'!O55</f>
        <v>0.1</v>
      </c>
      <c r="H11" s="361">
        <f>'[4]6-x'!P55</f>
        <v>731.16000000000008</v>
      </c>
    </row>
    <row r="12" spans="1:8" x14ac:dyDescent="0.3">
      <c r="A12" s="363" t="s">
        <v>288</v>
      </c>
      <c r="B12" s="364">
        <f>'[4]6-x'!J56</f>
        <v>0</v>
      </c>
      <c r="C12" s="364">
        <f>'[4]6-x'!K56</f>
        <v>0</v>
      </c>
      <c r="D12" s="364">
        <f>'[4]6-x'!L56</f>
        <v>0</v>
      </c>
      <c r="E12" s="364">
        <f>'[4]6-x'!M56</f>
        <v>0</v>
      </c>
      <c r="F12" s="364">
        <f>'[4]6-x'!N56</f>
        <v>0</v>
      </c>
      <c r="G12" s="364">
        <f>'[4]6-x'!O56</f>
        <v>0</v>
      </c>
      <c r="H12" s="361">
        <f>'[4]6-x'!P56</f>
        <v>0</v>
      </c>
    </row>
    <row r="13" spans="1:8" ht="15.6" x14ac:dyDescent="0.3">
      <c r="A13" s="367"/>
      <c r="B13" s="367"/>
      <c r="C13" s="367"/>
      <c r="D13" s="367"/>
      <c r="E13" s="367"/>
      <c r="F13" s="367"/>
      <c r="G13" s="367"/>
      <c r="H13" s="367"/>
    </row>
    <row r="14" spans="1:8" ht="15.6" x14ac:dyDescent="0.3">
      <c r="A14" s="367"/>
      <c r="B14" s="367"/>
      <c r="C14" s="367"/>
      <c r="D14" s="367"/>
      <c r="E14" s="367"/>
      <c r="F14" s="367"/>
      <c r="G14" s="367"/>
      <c r="H14" s="367"/>
    </row>
    <row r="15" spans="1:8" x14ac:dyDescent="0.3">
      <c r="B15" s="499" t="s">
        <v>186</v>
      </c>
      <c r="C15" s="499"/>
      <c r="D15" s="499"/>
      <c r="E15" s="499"/>
      <c r="F15" s="499"/>
      <c r="G15" s="499"/>
      <c r="H15" s="499"/>
    </row>
    <row r="16" spans="1:8" ht="28.8" x14ac:dyDescent="0.3">
      <c r="B16" s="358" t="s">
        <v>31</v>
      </c>
      <c r="C16" s="358" t="s">
        <v>242</v>
      </c>
      <c r="D16" s="358" t="s">
        <v>36</v>
      </c>
      <c r="E16" s="358" t="s">
        <v>82</v>
      </c>
      <c r="F16" s="358" t="s">
        <v>272</v>
      </c>
      <c r="G16" s="358" t="s">
        <v>273</v>
      </c>
      <c r="H16" s="358" t="s">
        <v>114</v>
      </c>
    </row>
    <row r="17" spans="1:8" x14ac:dyDescent="0.3">
      <c r="A17" s="359">
        <v>2019</v>
      </c>
      <c r="B17" s="500" t="s">
        <v>326</v>
      </c>
      <c r="C17" s="501"/>
      <c r="D17" s="501"/>
      <c r="E17" s="501"/>
      <c r="F17" s="501"/>
      <c r="G17" s="501"/>
      <c r="H17" s="502"/>
    </row>
    <row r="18" spans="1:8" x14ac:dyDescent="0.3">
      <c r="A18" s="360" t="s">
        <v>282</v>
      </c>
      <c r="B18" s="361">
        <f>'[4]6-x'!J142</f>
        <v>45.4</v>
      </c>
      <c r="C18" s="361">
        <f>'[4]6-x'!K142</f>
        <v>3313</v>
      </c>
      <c r="D18" s="361">
        <f>'[4]6-x'!L142</f>
        <v>111.5</v>
      </c>
      <c r="E18" s="361">
        <f>'[4]6-x'!M142</f>
        <v>425.3</v>
      </c>
      <c r="F18" s="361">
        <f>'[4]6-x'!N142</f>
        <v>1010.2</v>
      </c>
      <c r="G18" s="361">
        <f>'[4]6-x'!O142</f>
        <v>274.8</v>
      </c>
      <c r="H18" s="361">
        <f>'[4]6-x'!P142</f>
        <v>5180.2000000000007</v>
      </c>
    </row>
    <row r="19" spans="1:8" x14ac:dyDescent="0.3">
      <c r="A19" s="363" t="s">
        <v>283</v>
      </c>
      <c r="B19" s="364">
        <f>'[4]6-x'!J143</f>
        <v>0</v>
      </c>
      <c r="C19" s="364">
        <f>'[4]6-x'!K143</f>
        <v>698.5</v>
      </c>
      <c r="D19" s="364">
        <f>'[4]6-x'!L143</f>
        <v>9.6999999999999993</v>
      </c>
      <c r="E19" s="364">
        <f>'[4]6-x'!M143</f>
        <v>2</v>
      </c>
      <c r="F19" s="364">
        <f>'[4]6-x'!N143</f>
        <v>200.9</v>
      </c>
      <c r="G19" s="364">
        <f>'[4]6-x'!O143</f>
        <v>272.3</v>
      </c>
      <c r="H19" s="361">
        <f>'[4]6-x'!P143</f>
        <v>1183.4000000000001</v>
      </c>
    </row>
    <row r="20" spans="1:8" x14ac:dyDescent="0.3">
      <c r="A20" s="363" t="s">
        <v>284</v>
      </c>
      <c r="B20" s="364">
        <f>'[4]6-x'!J144</f>
        <v>0</v>
      </c>
      <c r="C20" s="364">
        <f>'[4]6-x'!K144</f>
        <v>556.1</v>
      </c>
      <c r="D20" s="364">
        <f>'[4]6-x'!L144</f>
        <v>0</v>
      </c>
      <c r="E20" s="364">
        <f>'[4]6-x'!M144</f>
        <v>58.8</v>
      </c>
      <c r="F20" s="364">
        <f>'[4]6-x'!N144</f>
        <v>8.9</v>
      </c>
      <c r="G20" s="364">
        <f>'[4]6-x'!O144</f>
        <v>0.4</v>
      </c>
      <c r="H20" s="361">
        <f>'[4]6-x'!P144</f>
        <v>624.19999999999993</v>
      </c>
    </row>
    <row r="21" spans="1:8" x14ac:dyDescent="0.3">
      <c r="A21" s="363" t="s">
        <v>285</v>
      </c>
      <c r="B21" s="364">
        <f>'[4]6-x'!J145</f>
        <v>0</v>
      </c>
      <c r="C21" s="364">
        <f>'[4]6-x'!K145</f>
        <v>1819.9</v>
      </c>
      <c r="D21" s="364">
        <f>'[4]6-x'!L145</f>
        <v>75.5</v>
      </c>
      <c r="E21" s="364">
        <f>'[4]6-x'!M145</f>
        <v>230.3</v>
      </c>
      <c r="F21" s="364">
        <f>'[4]6-x'!N145</f>
        <v>133.69999999999999</v>
      </c>
      <c r="G21" s="364">
        <f>'[4]6-x'!O145</f>
        <v>1.3</v>
      </c>
      <c r="H21" s="361">
        <f>'[4]6-x'!P145</f>
        <v>2260.7000000000003</v>
      </c>
    </row>
    <row r="22" spans="1:8" x14ac:dyDescent="0.3">
      <c r="A22" s="363" t="s">
        <v>286</v>
      </c>
      <c r="B22" s="364">
        <f>'[4]6-x'!J146</f>
        <v>7.9</v>
      </c>
      <c r="C22" s="364">
        <f>'[4]6-x'!K146</f>
        <v>177.2</v>
      </c>
      <c r="D22" s="364">
        <f>'[4]6-x'!L146</f>
        <v>0</v>
      </c>
      <c r="E22" s="364">
        <f>'[4]6-x'!M146</f>
        <v>72.8</v>
      </c>
      <c r="F22" s="364">
        <f>'[4]6-x'!N146</f>
        <v>117.1</v>
      </c>
      <c r="G22" s="364">
        <f>'[4]6-x'!O146</f>
        <v>0</v>
      </c>
      <c r="H22" s="361">
        <f>'[4]6-x'!P146</f>
        <v>375</v>
      </c>
    </row>
    <row r="23" spans="1:8" x14ac:dyDescent="0.3">
      <c r="A23" s="363" t="s">
        <v>287</v>
      </c>
      <c r="B23" s="364">
        <f>'[4]6-x'!J147</f>
        <v>37.5</v>
      </c>
      <c r="C23" s="364">
        <f>'[4]6-x'!K147</f>
        <v>61.3</v>
      </c>
      <c r="D23" s="364">
        <f>'[4]6-x'!L147</f>
        <v>26.3</v>
      </c>
      <c r="E23" s="364">
        <f>'[4]6-x'!M147</f>
        <v>61.4</v>
      </c>
      <c r="F23" s="364">
        <f>'[4]6-x'!N147</f>
        <v>549.6</v>
      </c>
      <c r="G23" s="364">
        <f>'[4]6-x'!O147</f>
        <v>0.8</v>
      </c>
      <c r="H23" s="361">
        <f>'[4]6-x'!P147</f>
        <v>736.9</v>
      </c>
    </row>
    <row r="24" spans="1:8" x14ac:dyDescent="0.3">
      <c r="A24" s="363" t="s">
        <v>288</v>
      </c>
      <c r="B24" s="364">
        <f>'[4]6-x'!J148</f>
        <v>0</v>
      </c>
      <c r="C24" s="364">
        <f>'[4]6-x'!K148</f>
        <v>0</v>
      </c>
      <c r="D24" s="364">
        <f>'[4]6-x'!L148</f>
        <v>0</v>
      </c>
      <c r="E24" s="364">
        <f>'[4]6-x'!M148</f>
        <v>0</v>
      </c>
      <c r="F24" s="364">
        <f>'[4]6-x'!N148</f>
        <v>0</v>
      </c>
      <c r="G24" s="364">
        <f>'[4]6-x'!O148</f>
        <v>0</v>
      </c>
      <c r="H24" s="361">
        <f>'[4]6-x'!P148</f>
        <v>0</v>
      </c>
    </row>
    <row r="25" spans="1:8" ht="15.6" x14ac:dyDescent="0.3">
      <c r="A25" s="367"/>
      <c r="B25" s="367"/>
      <c r="C25" s="367"/>
      <c r="D25" s="367"/>
      <c r="E25" s="367"/>
      <c r="F25" s="367"/>
      <c r="G25" s="367"/>
      <c r="H25" s="367"/>
    </row>
    <row r="26" spans="1:8" ht="15.6" x14ac:dyDescent="0.3">
      <c r="A26" s="367"/>
      <c r="B26" s="367"/>
      <c r="C26" s="367"/>
      <c r="D26" s="367"/>
      <c r="E26" s="367"/>
      <c r="F26" s="367"/>
      <c r="G26" s="367"/>
      <c r="H26" s="367"/>
    </row>
    <row r="27" spans="1:8" x14ac:dyDescent="0.3">
      <c r="B27" s="499" t="s">
        <v>186</v>
      </c>
      <c r="C27" s="499"/>
      <c r="D27" s="499"/>
      <c r="E27" s="499"/>
      <c r="F27" s="499"/>
      <c r="G27" s="499"/>
      <c r="H27" s="499"/>
    </row>
    <row r="28" spans="1:8" ht="28.8" x14ac:dyDescent="0.3">
      <c r="B28" s="358" t="s">
        <v>31</v>
      </c>
      <c r="C28" s="358" t="s">
        <v>242</v>
      </c>
      <c r="D28" s="358" t="s">
        <v>36</v>
      </c>
      <c r="E28" s="358" t="s">
        <v>82</v>
      </c>
      <c r="F28" s="358" t="s">
        <v>272</v>
      </c>
      <c r="G28" s="358" t="s">
        <v>273</v>
      </c>
      <c r="H28" s="358" t="s">
        <v>114</v>
      </c>
    </row>
    <row r="29" spans="1:8" x14ac:dyDescent="0.3">
      <c r="A29" s="359">
        <v>2018</v>
      </c>
      <c r="B29" s="500" t="s">
        <v>326</v>
      </c>
      <c r="C29" s="501"/>
      <c r="D29" s="501"/>
      <c r="E29" s="501"/>
      <c r="F29" s="501"/>
      <c r="G29" s="501"/>
      <c r="H29" s="502"/>
    </row>
    <row r="30" spans="1:8" x14ac:dyDescent="0.3">
      <c r="A30" s="360" t="s">
        <v>282</v>
      </c>
      <c r="B30" s="361">
        <f>'[4]6-x'!J234</f>
        <v>46.4</v>
      </c>
      <c r="C30" s="361">
        <f>'[4]6-x'!K234</f>
        <v>3281.8999999999996</v>
      </c>
      <c r="D30" s="361">
        <f>'[4]6-x'!L234</f>
        <v>58.6</v>
      </c>
      <c r="E30" s="361">
        <f>'[4]6-x'!M234</f>
        <v>430.7</v>
      </c>
      <c r="F30" s="361">
        <f>'[4]6-x'!N234</f>
        <v>1095.0999999999999</v>
      </c>
      <c r="G30" s="361">
        <f>'[4]6-x'!O234</f>
        <v>214</v>
      </c>
      <c r="H30" s="361">
        <f>'[4]6-x'!P234</f>
        <v>5126.6999999999989</v>
      </c>
    </row>
    <row r="31" spans="1:8" x14ac:dyDescent="0.3">
      <c r="A31" s="363" t="s">
        <v>283</v>
      </c>
      <c r="B31" s="364">
        <f>'[4]6-x'!J235</f>
        <v>0</v>
      </c>
      <c r="C31" s="364">
        <f>'[4]6-x'!K235</f>
        <v>671.9</v>
      </c>
      <c r="D31" s="364">
        <f>'[4]6-x'!L235</f>
        <v>8.1999999999999993</v>
      </c>
      <c r="E31" s="364">
        <f>'[4]6-x'!M235</f>
        <v>2.8</v>
      </c>
      <c r="F31" s="364">
        <f>'[4]6-x'!N235</f>
        <v>214.1</v>
      </c>
      <c r="G31" s="364">
        <f>'[4]6-x'!O235</f>
        <v>210.2</v>
      </c>
      <c r="H31" s="361">
        <f>'[4]6-x'!P235</f>
        <v>1107.2</v>
      </c>
    </row>
    <row r="32" spans="1:8" x14ac:dyDescent="0.3">
      <c r="A32" s="363" t="s">
        <v>284</v>
      </c>
      <c r="B32" s="364">
        <f>'[4]6-x'!J236</f>
        <v>0</v>
      </c>
      <c r="C32" s="364">
        <f>'[4]6-x'!K236</f>
        <v>521.4</v>
      </c>
      <c r="D32" s="364">
        <f>'[4]6-x'!L236</f>
        <v>0</v>
      </c>
      <c r="E32" s="364">
        <f>'[4]6-x'!M236</f>
        <v>46.3</v>
      </c>
      <c r="F32" s="364">
        <f>'[4]6-x'!N236</f>
        <v>8.8000000000000007</v>
      </c>
      <c r="G32" s="364">
        <f>'[4]6-x'!O236</f>
        <v>0.5</v>
      </c>
      <c r="H32" s="361">
        <f>'[4]6-x'!P236</f>
        <v>576.99999999999989</v>
      </c>
    </row>
    <row r="33" spans="1:8" x14ac:dyDescent="0.3">
      <c r="A33" s="363" t="s">
        <v>285</v>
      </c>
      <c r="B33" s="364">
        <f>'[4]6-x'!J237</f>
        <v>37.4</v>
      </c>
      <c r="C33" s="364">
        <f>'[4]6-x'!K237</f>
        <v>1861.6</v>
      </c>
      <c r="D33" s="364">
        <f>'[4]6-x'!L237</f>
        <v>43.8</v>
      </c>
      <c r="E33" s="364">
        <f>'[4]6-x'!M237</f>
        <v>236.8</v>
      </c>
      <c r="F33" s="364">
        <f>'[4]6-x'!N237</f>
        <v>171.9</v>
      </c>
      <c r="G33" s="364">
        <f>'[4]6-x'!O237</f>
        <v>1.4</v>
      </c>
      <c r="H33" s="361">
        <f>'[4]6-x'!P237</f>
        <v>2352.9</v>
      </c>
    </row>
    <row r="34" spans="1:8" x14ac:dyDescent="0.3">
      <c r="A34" s="363" t="s">
        <v>286</v>
      </c>
      <c r="B34" s="364">
        <f>'[4]6-x'!J238</f>
        <v>9</v>
      </c>
      <c r="C34" s="364">
        <f>'[4]6-x'!K238</f>
        <v>180.5</v>
      </c>
      <c r="D34" s="364">
        <f>'[4]6-x'!L238</f>
        <v>0</v>
      </c>
      <c r="E34" s="364">
        <f>'[4]6-x'!M238</f>
        <v>75.5</v>
      </c>
      <c r="F34" s="364">
        <f>'[4]6-x'!N238</f>
        <v>100.4</v>
      </c>
      <c r="G34" s="364">
        <f>'[4]6-x'!O238</f>
        <v>0</v>
      </c>
      <c r="H34" s="361">
        <f>'[4]6-x'!P238</f>
        <v>365.4</v>
      </c>
    </row>
    <row r="35" spans="1:8" x14ac:dyDescent="0.3">
      <c r="A35" s="363" t="s">
        <v>287</v>
      </c>
      <c r="B35" s="364">
        <f>'[4]6-x'!J239</f>
        <v>0</v>
      </c>
      <c r="C35" s="364">
        <f>'[4]6-x'!K239</f>
        <v>46.5</v>
      </c>
      <c r="D35" s="364">
        <f>'[4]6-x'!L239</f>
        <v>6.6</v>
      </c>
      <c r="E35" s="364">
        <f>'[4]6-x'!M239</f>
        <v>69.3</v>
      </c>
      <c r="F35" s="364">
        <f>'[4]6-x'!N239</f>
        <v>599.9</v>
      </c>
      <c r="G35" s="364">
        <f>'[4]6-x'!O239</f>
        <v>1.9</v>
      </c>
      <c r="H35" s="361">
        <f>'[4]6-x'!P239</f>
        <v>724.19999999999993</v>
      </c>
    </row>
    <row r="36" spans="1:8" x14ac:dyDescent="0.3">
      <c r="A36" s="363" t="s">
        <v>288</v>
      </c>
      <c r="B36" s="364">
        <f>'[4]6-x'!J240</f>
        <v>0</v>
      </c>
      <c r="C36" s="364">
        <f>'[4]6-x'!K240</f>
        <v>0</v>
      </c>
      <c r="D36" s="364">
        <f>'[4]6-x'!L240</f>
        <v>0</v>
      </c>
      <c r="E36" s="364">
        <f>'[4]6-x'!M240</f>
        <v>0</v>
      </c>
      <c r="F36" s="364">
        <f>'[4]6-x'!N240</f>
        <v>0</v>
      </c>
      <c r="G36" s="364">
        <f>'[4]6-x'!O240</f>
        <v>0</v>
      </c>
      <c r="H36" s="361">
        <f>'[4]6-x'!P240</f>
        <v>0</v>
      </c>
    </row>
    <row r="37" spans="1:8" ht="15.6" x14ac:dyDescent="0.3">
      <c r="A37" s="367"/>
      <c r="B37" s="367"/>
      <c r="C37" s="367"/>
      <c r="D37" s="367"/>
      <c r="E37" s="367"/>
      <c r="F37" s="367"/>
      <c r="G37" s="367"/>
      <c r="H37" s="367"/>
    </row>
    <row r="38" spans="1:8" ht="15.6" x14ac:dyDescent="0.3">
      <c r="A38" s="367"/>
      <c r="B38" s="367"/>
      <c r="C38" s="367"/>
      <c r="D38" s="367"/>
      <c r="E38" s="367"/>
      <c r="F38" s="367"/>
      <c r="G38" s="367"/>
      <c r="H38" s="367"/>
    </row>
    <row r="39" spans="1:8" x14ac:dyDescent="0.3">
      <c r="B39" s="499" t="s">
        <v>186</v>
      </c>
      <c r="C39" s="499"/>
      <c r="D39" s="499"/>
      <c r="E39" s="499"/>
      <c r="F39" s="499"/>
      <c r="G39" s="499"/>
      <c r="H39" s="499"/>
    </row>
    <row r="40" spans="1:8" ht="28.8" x14ac:dyDescent="0.3">
      <c r="B40" s="358" t="s">
        <v>31</v>
      </c>
      <c r="C40" s="358" t="s">
        <v>242</v>
      </c>
      <c r="D40" s="358" t="s">
        <v>36</v>
      </c>
      <c r="E40" s="358" t="s">
        <v>82</v>
      </c>
      <c r="F40" s="358" t="s">
        <v>272</v>
      </c>
      <c r="G40" s="358" t="s">
        <v>273</v>
      </c>
      <c r="H40" s="358" t="s">
        <v>114</v>
      </c>
    </row>
    <row r="41" spans="1:8" x14ac:dyDescent="0.3">
      <c r="A41" s="359">
        <v>2017</v>
      </c>
      <c r="B41" s="500" t="s">
        <v>326</v>
      </c>
      <c r="C41" s="501"/>
      <c r="D41" s="501"/>
      <c r="E41" s="501"/>
      <c r="F41" s="501"/>
      <c r="G41" s="501"/>
      <c r="H41" s="502"/>
    </row>
    <row r="42" spans="1:8" x14ac:dyDescent="0.3">
      <c r="A42" s="360" t="s">
        <v>282</v>
      </c>
      <c r="B42" s="361">
        <f>'[4]6-x'!J322</f>
        <v>46</v>
      </c>
      <c r="C42" s="361">
        <f>'[4]6-x'!K322</f>
        <v>3339.9000000000005</v>
      </c>
      <c r="D42" s="361">
        <f>'[4]6-x'!L322</f>
        <v>103.1</v>
      </c>
      <c r="E42" s="361">
        <f>'[4]6-x'!M322</f>
        <v>454.4</v>
      </c>
      <c r="F42" s="361">
        <f>'[4]6-x'!N322</f>
        <v>1082.5</v>
      </c>
      <c r="G42" s="361">
        <f>'[4]6-x'!O322</f>
        <v>226.10000000000002</v>
      </c>
      <c r="H42" s="361">
        <f>'[4]6-x'!P322</f>
        <v>5252.0000000000009</v>
      </c>
    </row>
    <row r="43" spans="1:8" x14ac:dyDescent="0.3">
      <c r="A43" s="363" t="s">
        <v>283</v>
      </c>
      <c r="B43" s="364">
        <f>'[4]6-x'!J323</f>
        <v>0</v>
      </c>
      <c r="C43" s="364">
        <f>'[4]6-x'!K323</f>
        <v>622.6</v>
      </c>
      <c r="D43" s="364">
        <f>'[4]6-x'!L323</f>
        <v>8</v>
      </c>
      <c r="E43" s="364">
        <f>'[4]6-x'!M323</f>
        <v>2.5</v>
      </c>
      <c r="F43" s="364">
        <f>'[4]6-x'!N323</f>
        <v>202</v>
      </c>
      <c r="G43" s="364">
        <f>'[4]6-x'!O323</f>
        <v>222.9</v>
      </c>
      <c r="H43" s="361">
        <f>'[4]6-x'!P323</f>
        <v>1058</v>
      </c>
    </row>
    <row r="44" spans="1:8" x14ac:dyDescent="0.3">
      <c r="A44" s="363" t="s">
        <v>284</v>
      </c>
      <c r="B44" s="364">
        <f>'[4]6-x'!J324</f>
        <v>0</v>
      </c>
      <c r="C44" s="364">
        <f>'[4]6-x'!K324</f>
        <v>513.70000000000005</v>
      </c>
      <c r="D44" s="364">
        <f>'[4]6-x'!L324</f>
        <v>0</v>
      </c>
      <c r="E44" s="364">
        <f>'[4]6-x'!M324</f>
        <v>70.099999999999994</v>
      </c>
      <c r="F44" s="364">
        <f>'[4]6-x'!N324</f>
        <v>5.4</v>
      </c>
      <c r="G44" s="364">
        <f>'[4]6-x'!O324</f>
        <v>0.4</v>
      </c>
      <c r="H44" s="361">
        <f>'[4]6-x'!P324</f>
        <v>589.6</v>
      </c>
    </row>
    <row r="45" spans="1:8" x14ac:dyDescent="0.3">
      <c r="A45" s="363" t="s">
        <v>285</v>
      </c>
      <c r="B45" s="364">
        <f>'[4]6-x'!J325</f>
        <v>36.9</v>
      </c>
      <c r="C45" s="364">
        <f>'[4]6-x'!K325</f>
        <v>1940.9</v>
      </c>
      <c r="D45" s="364">
        <f>'[4]6-x'!L325</f>
        <v>75.599999999999994</v>
      </c>
      <c r="E45" s="364">
        <f>'[4]6-x'!M325</f>
        <v>217.6</v>
      </c>
      <c r="F45" s="364">
        <f>'[4]6-x'!N325</f>
        <v>184</v>
      </c>
      <c r="G45" s="364">
        <f>'[4]6-x'!O325</f>
        <v>1.4</v>
      </c>
      <c r="H45" s="361">
        <f>'[4]6-x'!P325</f>
        <v>2456.4</v>
      </c>
    </row>
    <row r="46" spans="1:8" x14ac:dyDescent="0.3">
      <c r="A46" s="363" t="s">
        <v>286</v>
      </c>
      <c r="B46" s="364">
        <f>'[4]6-x'!J326</f>
        <v>9.1</v>
      </c>
      <c r="C46" s="364">
        <f>'[4]6-x'!K326</f>
        <v>191.9</v>
      </c>
      <c r="D46" s="364">
        <f>'[4]6-x'!L326</f>
        <v>0</v>
      </c>
      <c r="E46" s="364">
        <f>'[4]6-x'!M326</f>
        <v>74.099999999999994</v>
      </c>
      <c r="F46" s="364">
        <f>'[4]6-x'!N326</f>
        <v>106.4</v>
      </c>
      <c r="G46" s="364">
        <f>'[4]6-x'!O326</f>
        <v>0</v>
      </c>
      <c r="H46" s="361">
        <f>'[4]6-x'!P326</f>
        <v>381.5</v>
      </c>
    </row>
    <row r="47" spans="1:8" x14ac:dyDescent="0.3">
      <c r="A47" s="363" t="s">
        <v>287</v>
      </c>
      <c r="B47" s="364">
        <f>'[4]6-x'!J327</f>
        <v>0</v>
      </c>
      <c r="C47" s="364">
        <f>'[4]6-x'!K327</f>
        <v>70.8</v>
      </c>
      <c r="D47" s="364">
        <f>'[4]6-x'!L327</f>
        <v>19.5</v>
      </c>
      <c r="E47" s="364">
        <f>'[4]6-x'!M327</f>
        <v>90.1</v>
      </c>
      <c r="F47" s="364">
        <f>'[4]6-x'!N327</f>
        <v>584.70000000000005</v>
      </c>
      <c r="G47" s="364">
        <f>'[4]6-x'!O327</f>
        <v>1.4</v>
      </c>
      <c r="H47" s="361">
        <f>'[4]6-x'!P327</f>
        <v>766.5</v>
      </c>
    </row>
    <row r="48" spans="1:8" ht="15.6" x14ac:dyDescent="0.3">
      <c r="A48" s="367"/>
      <c r="B48" s="367"/>
      <c r="C48" s="367"/>
      <c r="D48" s="367"/>
      <c r="E48" s="367"/>
      <c r="F48" s="367"/>
      <c r="G48" s="367"/>
      <c r="H48" s="367"/>
    </row>
    <row r="49" spans="1:9" ht="15.6" x14ac:dyDescent="0.3">
      <c r="A49" s="367"/>
      <c r="B49" s="367"/>
      <c r="C49" s="367"/>
      <c r="D49" s="367"/>
      <c r="E49" s="367"/>
      <c r="F49" s="367"/>
      <c r="G49" s="367"/>
      <c r="H49" s="367"/>
    </row>
    <row r="50" spans="1:9" x14ac:dyDescent="0.3">
      <c r="B50" s="499" t="s">
        <v>186</v>
      </c>
      <c r="C50" s="499"/>
      <c r="D50" s="499"/>
      <c r="E50" s="499"/>
      <c r="F50" s="499"/>
      <c r="G50" s="499"/>
      <c r="H50" s="499"/>
    </row>
    <row r="51" spans="1:9" ht="28.8" x14ac:dyDescent="0.3">
      <c r="B51" s="358" t="s">
        <v>31</v>
      </c>
      <c r="C51" s="358" t="s">
        <v>242</v>
      </c>
      <c r="D51" s="358" t="s">
        <v>36</v>
      </c>
      <c r="E51" s="358" t="s">
        <v>82</v>
      </c>
      <c r="F51" s="358" t="s">
        <v>272</v>
      </c>
      <c r="G51" s="358" t="s">
        <v>273</v>
      </c>
      <c r="H51" s="358" t="s">
        <v>114</v>
      </c>
    </row>
    <row r="52" spans="1:9" ht="14.7" customHeight="1" x14ac:dyDescent="0.3">
      <c r="A52" s="359">
        <v>2016</v>
      </c>
      <c r="B52" s="500" t="s">
        <v>326</v>
      </c>
      <c r="C52" s="501"/>
      <c r="D52" s="501"/>
      <c r="E52" s="501"/>
      <c r="F52" s="501"/>
      <c r="G52" s="501"/>
      <c r="H52" s="502"/>
    </row>
    <row r="53" spans="1:9" x14ac:dyDescent="0.3">
      <c r="A53" s="360" t="s">
        <v>282</v>
      </c>
      <c r="B53" s="361">
        <f>'[4]6-x'!J407</f>
        <v>45.1</v>
      </c>
      <c r="C53" s="361">
        <f>'[4]6-x'!K407</f>
        <v>3311.7</v>
      </c>
      <c r="D53" s="361">
        <f>'[4]6-x'!L407</f>
        <v>129.1</v>
      </c>
      <c r="E53" s="361">
        <f>'[4]6-x'!M407</f>
        <v>471.3</v>
      </c>
      <c r="F53" s="361">
        <f>'[4]6-x'!N407</f>
        <v>1094.9000000000001</v>
      </c>
      <c r="G53" s="361">
        <f>'[4]6-x'!O407</f>
        <v>197.16000000000003</v>
      </c>
      <c r="H53" s="361">
        <f>'[4]6-x'!P407</f>
        <v>5249.26</v>
      </c>
      <c r="I53" s="423"/>
    </row>
    <row r="54" spans="1:9" x14ac:dyDescent="0.3">
      <c r="A54" s="363" t="s">
        <v>283</v>
      </c>
      <c r="B54" s="364">
        <f>'[4]6-x'!J408</f>
        <v>0</v>
      </c>
      <c r="C54" s="364">
        <f>'[4]6-x'!K408</f>
        <v>573.5</v>
      </c>
      <c r="D54" s="364">
        <f>'[4]6-x'!L408</f>
        <v>6.8</v>
      </c>
      <c r="E54" s="364">
        <f>'[4]6-x'!M408</f>
        <v>1.6</v>
      </c>
      <c r="F54" s="364">
        <f>'[4]6-x'!N408</f>
        <v>205.2</v>
      </c>
      <c r="G54" s="364">
        <f>'[4]6-x'!O408</f>
        <v>194.4</v>
      </c>
      <c r="H54" s="361">
        <f>'[4]6-x'!P408</f>
        <v>981.49999999999989</v>
      </c>
      <c r="I54" s="423"/>
    </row>
    <row r="55" spans="1:9" x14ac:dyDescent="0.3">
      <c r="A55" s="363" t="s">
        <v>284</v>
      </c>
      <c r="B55" s="364">
        <f>'[4]6-x'!J409</f>
        <v>0</v>
      </c>
      <c r="C55" s="364">
        <f>'[4]6-x'!K409</f>
        <v>519.79999999999995</v>
      </c>
      <c r="D55" s="364">
        <f>'[4]6-x'!L409</f>
        <v>0</v>
      </c>
      <c r="E55" s="364">
        <f>'[4]6-x'!M409</f>
        <v>62.2</v>
      </c>
      <c r="F55" s="364">
        <f>'[4]6-x'!N409</f>
        <v>4.8</v>
      </c>
      <c r="G55" s="364">
        <f>'[4]6-x'!O409</f>
        <v>0.4</v>
      </c>
      <c r="H55" s="361">
        <f>'[4]6-x'!P409</f>
        <v>587.19999999999993</v>
      </c>
      <c r="I55" s="423"/>
    </row>
    <row r="56" spans="1:9" x14ac:dyDescent="0.3">
      <c r="A56" s="363" t="s">
        <v>285</v>
      </c>
      <c r="B56" s="364">
        <f>'[4]6-x'!J410</f>
        <v>37.200000000000003</v>
      </c>
      <c r="C56" s="364">
        <f>'[4]6-x'!K410</f>
        <v>1936.9</v>
      </c>
      <c r="D56" s="364">
        <f>'[4]6-x'!L410</f>
        <v>90.5</v>
      </c>
      <c r="E56" s="364">
        <f>'[4]6-x'!M410</f>
        <v>241.8</v>
      </c>
      <c r="F56" s="364">
        <f>'[4]6-x'!N410</f>
        <v>187.9</v>
      </c>
      <c r="G56" s="364">
        <f>'[4]6-x'!O410</f>
        <v>1.3</v>
      </c>
      <c r="H56" s="361">
        <f>'[4]6-x'!P410</f>
        <v>2495.6000000000008</v>
      </c>
      <c r="I56" s="423"/>
    </row>
    <row r="57" spans="1:9" x14ac:dyDescent="0.3">
      <c r="A57" s="363" t="s">
        <v>286</v>
      </c>
      <c r="B57" s="364">
        <f>'[4]6-x'!J411</f>
        <v>7.9</v>
      </c>
      <c r="C57" s="364">
        <f>'[4]6-x'!K411</f>
        <v>212.4</v>
      </c>
      <c r="D57" s="364">
        <f>'[4]6-x'!L411</f>
        <v>0</v>
      </c>
      <c r="E57" s="364">
        <f>'[4]6-x'!M411</f>
        <v>89</v>
      </c>
      <c r="F57" s="364">
        <f>'[4]6-x'!N411</f>
        <v>106</v>
      </c>
      <c r="G57" s="364">
        <f>'[4]6-x'!O411</f>
        <v>0.06</v>
      </c>
      <c r="H57" s="361">
        <f>'[4]6-x'!P411</f>
        <v>415.36</v>
      </c>
      <c r="I57" s="423"/>
    </row>
    <row r="58" spans="1:9" x14ac:dyDescent="0.3">
      <c r="A58" s="363" t="s">
        <v>287</v>
      </c>
      <c r="B58" s="364">
        <f>'[4]6-x'!J412</f>
        <v>0</v>
      </c>
      <c r="C58" s="364">
        <f>'[4]6-x'!K412</f>
        <v>69.099999999999994</v>
      </c>
      <c r="D58" s="364">
        <f>'[4]6-x'!L412</f>
        <v>31.8</v>
      </c>
      <c r="E58" s="364">
        <f>'[4]6-x'!M412</f>
        <v>76.7</v>
      </c>
      <c r="F58" s="364">
        <f>'[4]6-x'!N412</f>
        <v>591</v>
      </c>
      <c r="G58" s="364">
        <f>'[4]6-x'!O412</f>
        <v>1</v>
      </c>
      <c r="H58" s="361">
        <f>'[4]6-x'!P412</f>
        <v>769.6</v>
      </c>
      <c r="I58" s="423"/>
    </row>
    <row r="61" spans="1:9" ht="14.7" customHeight="1" x14ac:dyDescent="0.3">
      <c r="A61" s="359">
        <v>2015</v>
      </c>
      <c r="B61" s="500" t="s">
        <v>326</v>
      </c>
      <c r="C61" s="501"/>
      <c r="D61" s="501"/>
      <c r="E61" s="501"/>
      <c r="F61" s="501"/>
      <c r="G61" s="501"/>
      <c r="H61" s="502"/>
    </row>
    <row r="62" spans="1:9" x14ac:dyDescent="0.3">
      <c r="A62" s="360" t="s">
        <v>282</v>
      </c>
      <c r="B62" s="361">
        <f>'[4]6-x'!J492</f>
        <v>45.4</v>
      </c>
      <c r="C62" s="361">
        <f>'[4]6-x'!K492</f>
        <v>3234.9</v>
      </c>
      <c r="D62" s="361">
        <f>'[4]6-x'!L492</f>
        <v>100.7</v>
      </c>
      <c r="E62" s="361">
        <f>'[4]6-x'!M492</f>
        <v>507.1</v>
      </c>
      <c r="F62" s="361">
        <f>'[4]6-x'!N492</f>
        <v>1002.7</v>
      </c>
      <c r="G62" s="361">
        <f>'[4]6-x'!O492</f>
        <v>205.6</v>
      </c>
      <c r="H62" s="361">
        <f>'[4]6-x'!P492</f>
        <v>5096.4000000000005</v>
      </c>
      <c r="I62" s="376"/>
    </row>
    <row r="63" spans="1:9" x14ac:dyDescent="0.3">
      <c r="A63" s="363" t="s">
        <v>283</v>
      </c>
      <c r="B63" s="364">
        <f>'[4]6-x'!J493</f>
        <v>0</v>
      </c>
      <c r="C63" s="364">
        <f>'[4]6-x'!K493</f>
        <v>543.79999999999995</v>
      </c>
      <c r="D63" s="364">
        <f>'[4]6-x'!L493</f>
        <v>6.9</v>
      </c>
      <c r="E63" s="364">
        <f>'[4]6-x'!M493</f>
        <v>1.9</v>
      </c>
      <c r="F63" s="364">
        <f>'[4]6-x'!N493</f>
        <v>173.1</v>
      </c>
      <c r="G63" s="364">
        <f>'[4]6-x'!O493</f>
        <v>203</v>
      </c>
      <c r="H63" s="361">
        <f>'[4]6-x'!P493</f>
        <v>928.69999999999993</v>
      </c>
      <c r="I63" s="376"/>
    </row>
    <row r="64" spans="1:9" x14ac:dyDescent="0.3">
      <c r="A64" s="363" t="s">
        <v>284</v>
      </c>
      <c r="B64" s="364">
        <f>'[4]6-x'!J494</f>
        <v>0</v>
      </c>
      <c r="C64" s="364">
        <f>'[4]6-x'!K494</f>
        <v>511.1</v>
      </c>
      <c r="D64" s="364">
        <f>'[4]6-x'!L494</f>
        <v>0</v>
      </c>
      <c r="E64" s="364">
        <f>'[4]6-x'!M494</f>
        <v>61.9</v>
      </c>
      <c r="F64" s="364">
        <f>'[4]6-x'!N494</f>
        <v>5.0999999999999996</v>
      </c>
      <c r="G64" s="364">
        <f>'[4]6-x'!O494</f>
        <v>0.6</v>
      </c>
      <c r="H64" s="361">
        <f>'[4]6-x'!P494</f>
        <v>578.70000000000005</v>
      </c>
      <c r="I64" s="376"/>
    </row>
    <row r="65" spans="1:9" x14ac:dyDescent="0.3">
      <c r="A65" s="363" t="s">
        <v>285</v>
      </c>
      <c r="B65" s="364">
        <f>'[4]6-x'!J495</f>
        <v>36.4</v>
      </c>
      <c r="C65" s="364">
        <f>'[4]6-x'!K495</f>
        <v>1899.7</v>
      </c>
      <c r="D65" s="364">
        <f>'[4]6-x'!L495</f>
        <v>35.700000000000003</v>
      </c>
      <c r="E65" s="364">
        <f>'[4]6-x'!M495</f>
        <v>209.8</v>
      </c>
      <c r="F65" s="364">
        <f>'[4]6-x'!N495</f>
        <v>196.8</v>
      </c>
      <c r="G65" s="364">
        <f>'[4]6-x'!O495</f>
        <v>1.3</v>
      </c>
      <c r="H65" s="361">
        <f>'[4]6-x'!P495</f>
        <v>2379.7000000000007</v>
      </c>
      <c r="I65" s="376"/>
    </row>
    <row r="66" spans="1:9" x14ac:dyDescent="0.3">
      <c r="A66" s="363" t="s">
        <v>286</v>
      </c>
      <c r="B66" s="364">
        <f>'[4]6-x'!J496</f>
        <v>9</v>
      </c>
      <c r="C66" s="364">
        <f>'[4]6-x'!K496</f>
        <v>192.2</v>
      </c>
      <c r="D66" s="364">
        <f>'[4]6-x'!L496</f>
        <v>0</v>
      </c>
      <c r="E66" s="364">
        <f>'[4]6-x'!M496</f>
        <v>128.4</v>
      </c>
      <c r="F66" s="364">
        <f>'[4]6-x'!N496</f>
        <v>96.7</v>
      </c>
      <c r="G66" s="364">
        <f>'[4]6-x'!O496</f>
        <v>0.2</v>
      </c>
      <c r="H66" s="361">
        <f>'[4]6-x'!P496</f>
        <v>426.5</v>
      </c>
      <c r="I66" s="376"/>
    </row>
    <row r="67" spans="1:9" x14ac:dyDescent="0.3">
      <c r="A67" s="363" t="s">
        <v>287</v>
      </c>
      <c r="B67" s="364">
        <f>'[4]6-x'!J497</f>
        <v>0</v>
      </c>
      <c r="C67" s="364">
        <f>'[4]6-x'!K497</f>
        <v>88.1</v>
      </c>
      <c r="D67" s="364">
        <f>'[4]6-x'!L497</f>
        <v>58.1</v>
      </c>
      <c r="E67" s="364">
        <f>'[4]6-x'!M497</f>
        <v>105.1</v>
      </c>
      <c r="F67" s="364">
        <f>'[4]6-x'!N497</f>
        <v>531</v>
      </c>
      <c r="G67" s="364">
        <f>'[4]6-x'!O497</f>
        <v>0.5</v>
      </c>
      <c r="H67" s="361">
        <f>'[4]6-x'!P497</f>
        <v>782.8</v>
      </c>
      <c r="I67" s="376"/>
    </row>
    <row r="70" spans="1:9" ht="14.7" customHeight="1" x14ac:dyDescent="0.3">
      <c r="A70" s="359">
        <v>2010</v>
      </c>
      <c r="B70" s="500" t="s">
        <v>326</v>
      </c>
      <c r="C70" s="501"/>
      <c r="D70" s="501"/>
      <c r="E70" s="501"/>
      <c r="F70" s="501"/>
      <c r="G70" s="501"/>
      <c r="H70" s="502"/>
    </row>
    <row r="71" spans="1:9" x14ac:dyDescent="0.3">
      <c r="A71" s="360" t="s">
        <v>282</v>
      </c>
      <c r="B71" s="361">
        <f>'[4]6-x'!J576</f>
        <v>30.7</v>
      </c>
      <c r="C71" s="361">
        <f>'[4]6-x'!K576</f>
        <v>3077.1000000000004</v>
      </c>
      <c r="D71" s="361">
        <f>'[4]6-x'!L576</f>
        <v>23.2</v>
      </c>
      <c r="E71" s="361">
        <f>'[4]6-x'!M576</f>
        <v>1153.8</v>
      </c>
      <c r="F71" s="361">
        <f>'[4]6-x'!N576</f>
        <v>527.46</v>
      </c>
      <c r="G71" s="361">
        <f>'[4]6-x'!O576</f>
        <v>24.400000000000006</v>
      </c>
      <c r="H71" s="361">
        <f>'[4]6-x'!P576</f>
        <v>4836.66</v>
      </c>
      <c r="I71" s="372"/>
    </row>
    <row r="72" spans="1:9" x14ac:dyDescent="0.3">
      <c r="A72" s="363" t="s">
        <v>283</v>
      </c>
      <c r="B72" s="364">
        <f>'[4]6-x'!J577</f>
        <v>0</v>
      </c>
      <c r="C72" s="364">
        <f>'[4]6-x'!K577</f>
        <v>348.5</v>
      </c>
      <c r="D72" s="364">
        <f>'[4]6-x'!L577</f>
        <v>1.3</v>
      </c>
      <c r="E72" s="364">
        <f>'[4]6-x'!M577</f>
        <v>2.8</v>
      </c>
      <c r="F72" s="364">
        <f>'[4]6-x'!N577</f>
        <v>43.96</v>
      </c>
      <c r="G72" s="364">
        <f>'[4]6-x'!O577</f>
        <v>16.100000000000001</v>
      </c>
      <c r="H72" s="361">
        <f>'[4]6-x'!P577</f>
        <v>412.66</v>
      </c>
      <c r="I72" s="372"/>
    </row>
    <row r="73" spans="1:9" x14ac:dyDescent="0.3">
      <c r="A73" s="363" t="s">
        <v>284</v>
      </c>
      <c r="B73" s="364">
        <f>'[4]6-x'!J578</f>
        <v>0</v>
      </c>
      <c r="C73" s="364">
        <f>'[4]6-x'!K578</f>
        <v>407</v>
      </c>
      <c r="D73" s="364">
        <f>'[4]6-x'!L578</f>
        <v>0</v>
      </c>
      <c r="E73" s="364">
        <f>'[4]6-x'!M578</f>
        <v>74.5</v>
      </c>
      <c r="F73" s="364">
        <f>'[4]6-x'!N578</f>
        <v>0</v>
      </c>
      <c r="G73" s="364">
        <f>'[4]6-x'!O578</f>
        <v>0.2</v>
      </c>
      <c r="H73" s="361">
        <f>'[4]6-x'!P578</f>
        <v>481.7</v>
      </c>
      <c r="I73" s="372"/>
    </row>
    <row r="74" spans="1:9" x14ac:dyDescent="0.3">
      <c r="A74" s="363" t="s">
        <v>285</v>
      </c>
      <c r="B74" s="364">
        <f>'[4]6-x'!J579</f>
        <v>18.399999999999999</v>
      </c>
      <c r="C74" s="364">
        <f>'[4]6-x'!K579</f>
        <v>1903.8</v>
      </c>
      <c r="D74" s="364">
        <f>'[4]6-x'!L579</f>
        <v>19.7</v>
      </c>
      <c r="E74" s="364">
        <f>'[4]6-x'!M579</f>
        <v>331.8</v>
      </c>
      <c r="F74" s="364">
        <f>'[4]6-x'!N579</f>
        <v>191.9</v>
      </c>
      <c r="G74" s="364">
        <f>'[4]6-x'!O579</f>
        <v>0.1</v>
      </c>
      <c r="H74" s="361">
        <f>'[4]6-x'!P579</f>
        <v>2465.7000000000003</v>
      </c>
      <c r="I74" s="372"/>
    </row>
    <row r="75" spans="1:9" x14ac:dyDescent="0.3">
      <c r="A75" s="363" t="s">
        <v>286</v>
      </c>
      <c r="B75" s="364">
        <f>'[4]6-x'!J580</f>
        <v>12.3</v>
      </c>
      <c r="C75" s="364">
        <f>'[4]6-x'!K580</f>
        <v>306.8</v>
      </c>
      <c r="D75" s="364">
        <f>'[4]6-x'!L580</f>
        <v>0</v>
      </c>
      <c r="E75" s="364">
        <f>'[4]6-x'!M580</f>
        <v>233.9</v>
      </c>
      <c r="F75" s="364">
        <f>'[4]6-x'!N580</f>
        <v>85.2</v>
      </c>
      <c r="G75" s="364">
        <f>'[4]6-x'!O580</f>
        <v>2.1</v>
      </c>
      <c r="H75" s="361">
        <f>'[4]6-x'!P580</f>
        <v>640.30000000000007</v>
      </c>
      <c r="I75" s="372"/>
    </row>
    <row r="76" spans="1:9" x14ac:dyDescent="0.3">
      <c r="A76" s="363" t="s">
        <v>287</v>
      </c>
      <c r="B76" s="364">
        <f>'[4]6-x'!J581</f>
        <v>0</v>
      </c>
      <c r="C76" s="364">
        <f>'[4]6-x'!K581</f>
        <v>111</v>
      </c>
      <c r="D76" s="364">
        <f>'[4]6-x'!L581</f>
        <v>2.2000000000000002</v>
      </c>
      <c r="E76" s="364">
        <f>'[4]6-x'!M581</f>
        <v>510.8</v>
      </c>
      <c r="F76" s="364">
        <f>'[4]6-x'!N581</f>
        <v>206.4</v>
      </c>
      <c r="G76" s="364">
        <f>'[4]6-x'!O581</f>
        <v>5.9</v>
      </c>
      <c r="H76" s="361">
        <f>'[4]6-x'!P581</f>
        <v>836.3</v>
      </c>
      <c r="I76" s="372"/>
    </row>
    <row r="79" spans="1:9" ht="14.7" customHeight="1" x14ac:dyDescent="0.3">
      <c r="A79" s="359">
        <v>2005</v>
      </c>
      <c r="B79" s="500" t="s">
        <v>326</v>
      </c>
      <c r="C79" s="501"/>
      <c r="D79" s="501"/>
      <c r="E79" s="501"/>
      <c r="F79" s="501"/>
      <c r="G79" s="501"/>
      <c r="H79" s="502"/>
    </row>
    <row r="80" spans="1:9" x14ac:dyDescent="0.3">
      <c r="A80" s="360" t="s">
        <v>282</v>
      </c>
      <c r="B80" s="361">
        <f>'[4]6-x'!J659</f>
        <v>70.2</v>
      </c>
      <c r="C80" s="361">
        <f>'[4]6-x'!K659</f>
        <v>2885.8</v>
      </c>
      <c r="D80" s="361">
        <f>'[4]6-x'!L659</f>
        <v>58.1</v>
      </c>
      <c r="E80" s="361">
        <f>'[4]6-x'!M659</f>
        <v>1266.9000000000001</v>
      </c>
      <c r="F80" s="361">
        <f>'[4]6-x'!N659</f>
        <v>304.5</v>
      </c>
      <c r="G80" s="361">
        <f>'[4]6-x'!O659</f>
        <v>25.939999999999998</v>
      </c>
      <c r="H80" s="361">
        <f>'[4]6-x'!P659</f>
        <v>4611.4399999999996</v>
      </c>
    </row>
    <row r="81" spans="1:8" x14ac:dyDescent="0.3">
      <c r="A81" s="363" t="s">
        <v>283</v>
      </c>
      <c r="B81" s="364">
        <f>'[4]6-x'!J660</f>
        <v>0</v>
      </c>
      <c r="C81" s="364">
        <f>'[4]6-x'!K660</f>
        <v>139.69999999999999</v>
      </c>
      <c r="D81" s="364">
        <f>'[4]6-x'!L660</f>
        <v>0.4</v>
      </c>
      <c r="E81" s="364">
        <f>'[4]6-x'!M660</f>
        <v>3.2</v>
      </c>
      <c r="F81" s="364">
        <f>'[4]6-x'!N660</f>
        <v>6.1</v>
      </c>
      <c r="G81" s="364">
        <f>'[4]6-x'!O660</f>
        <v>6.8</v>
      </c>
      <c r="H81" s="361">
        <f>'[4]6-x'!P660</f>
        <v>156.19999999999999</v>
      </c>
    </row>
    <row r="82" spans="1:8" x14ac:dyDescent="0.3">
      <c r="A82" s="363" t="s">
        <v>284</v>
      </c>
      <c r="B82" s="364">
        <f>'[4]6-x'!J661</f>
        <v>0</v>
      </c>
      <c r="C82" s="364">
        <f>'[4]6-x'!K661</f>
        <v>571.1</v>
      </c>
      <c r="D82" s="364">
        <f>'[4]6-x'!L661</f>
        <v>0</v>
      </c>
      <c r="E82" s="364">
        <f>'[4]6-x'!M661</f>
        <v>80.8</v>
      </c>
      <c r="F82" s="364">
        <f>'[4]6-x'!N661</f>
        <v>3.2</v>
      </c>
      <c r="G82" s="364">
        <f>'[4]6-x'!O661</f>
        <v>0.04</v>
      </c>
      <c r="H82" s="361">
        <f>'[4]6-x'!P661</f>
        <v>655.14</v>
      </c>
    </row>
    <row r="83" spans="1:8" x14ac:dyDescent="0.3">
      <c r="A83" s="363" t="s">
        <v>285</v>
      </c>
      <c r="B83" s="364">
        <f>'[4]6-x'!J662</f>
        <v>0</v>
      </c>
      <c r="C83" s="364">
        <f>'[4]6-x'!K662</f>
        <v>1178.9000000000001</v>
      </c>
      <c r="D83" s="364">
        <f>'[4]6-x'!L662</f>
        <v>57.5</v>
      </c>
      <c r="E83" s="364">
        <f>'[4]6-x'!M662</f>
        <v>208.6</v>
      </c>
      <c r="F83" s="364">
        <f>'[4]6-x'!N662</f>
        <v>22.4</v>
      </c>
      <c r="G83" s="364">
        <f>'[4]6-x'!O662</f>
        <v>0.5</v>
      </c>
      <c r="H83" s="361">
        <f>'[4]6-x'!P662</f>
        <v>1467.9</v>
      </c>
    </row>
    <row r="84" spans="1:8" x14ac:dyDescent="0.3">
      <c r="A84" s="363" t="s">
        <v>286</v>
      </c>
      <c r="B84" s="364">
        <f>'[4]6-x'!J663</f>
        <v>70.2</v>
      </c>
      <c r="C84" s="364">
        <f>'[4]6-x'!K663</f>
        <v>812.2</v>
      </c>
      <c r="D84" s="364">
        <f>'[4]6-x'!L663</f>
        <v>0.2</v>
      </c>
      <c r="E84" s="364">
        <f>'[4]6-x'!M663</f>
        <v>422.8</v>
      </c>
      <c r="F84" s="364">
        <f>'[4]6-x'!N663</f>
        <v>95.7</v>
      </c>
      <c r="G84" s="364">
        <f>'[4]6-x'!O663</f>
        <v>4</v>
      </c>
      <c r="H84" s="361">
        <f>'[4]6-x'!P663</f>
        <v>1405.1000000000001</v>
      </c>
    </row>
    <row r="85" spans="1:8" x14ac:dyDescent="0.3">
      <c r="A85" s="363" t="s">
        <v>287</v>
      </c>
      <c r="B85" s="364">
        <f>'[4]6-x'!J664</f>
        <v>0</v>
      </c>
      <c r="C85" s="364">
        <f>'[4]6-x'!K664</f>
        <v>183.9</v>
      </c>
      <c r="D85" s="364">
        <f>'[4]6-x'!L664</f>
        <v>0</v>
      </c>
      <c r="E85" s="364">
        <f>'[4]6-x'!M664</f>
        <v>551.5</v>
      </c>
      <c r="F85" s="364">
        <f>'[4]6-x'!N664</f>
        <v>177.1</v>
      </c>
      <c r="G85" s="364">
        <f>'[4]6-x'!O664</f>
        <v>14.6</v>
      </c>
      <c r="H85" s="361">
        <f>'[4]6-x'!P664</f>
        <v>927.1</v>
      </c>
    </row>
  </sheetData>
  <mergeCells count="14">
    <mergeCell ref="B27:H27"/>
    <mergeCell ref="A2:H2"/>
    <mergeCell ref="B3:H3"/>
    <mergeCell ref="B5:H5"/>
    <mergeCell ref="B15:H15"/>
    <mergeCell ref="B17:H17"/>
    <mergeCell ref="B70:H70"/>
    <mergeCell ref="B79:H79"/>
    <mergeCell ref="B29:H29"/>
    <mergeCell ref="B39:H39"/>
    <mergeCell ref="B41:H41"/>
    <mergeCell ref="B50:H50"/>
    <mergeCell ref="B52:H52"/>
    <mergeCell ref="B61:H61"/>
  </mergeCells>
  <hyperlinks>
    <hyperlink ref="A1" location="Indice!A1" display="Torna indietro" xr:uid="{35F295EB-5870-45EF-ADAA-BFEDC91267A2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48577-43F1-40F0-977F-CED6A79197B4}">
  <dimension ref="A1:S28"/>
  <sheetViews>
    <sheetView zoomScale="85" zoomScaleNormal="85" workbookViewId="0"/>
  </sheetViews>
  <sheetFormatPr defaultRowHeight="14.4" x14ac:dyDescent="0.3"/>
  <cols>
    <col min="1" max="1" width="60" bestFit="1" customWidth="1"/>
    <col min="2" max="2" width="9.6640625" customWidth="1"/>
    <col min="3" max="6" width="8.33203125" bestFit="1" customWidth="1"/>
    <col min="7" max="7" width="9.5546875" bestFit="1" customWidth="1"/>
    <col min="8" max="11" width="8.33203125" bestFit="1" customWidth="1"/>
    <col min="12" max="12" width="8.6640625" bestFit="1" customWidth="1"/>
    <col min="13" max="14" width="8.33203125" bestFit="1" customWidth="1"/>
    <col min="15" max="17" width="8.44140625" customWidth="1"/>
  </cols>
  <sheetData>
    <row r="1" spans="1:18" ht="15.6" x14ac:dyDescent="0.3">
      <c r="A1" s="145" t="s">
        <v>27</v>
      </c>
    </row>
    <row r="2" spans="1:18" ht="15.6" x14ac:dyDescent="0.3">
      <c r="A2" s="64" t="s">
        <v>329</v>
      </c>
    </row>
    <row r="3" spans="1:18" ht="16.2" x14ac:dyDescent="0.35">
      <c r="A3" s="363"/>
      <c r="B3" s="424">
        <f>'[4]5-x'!K50</f>
        <v>2005</v>
      </c>
      <c r="C3" s="424">
        <f>'[4]5-x'!L50</f>
        <v>2006</v>
      </c>
      <c r="D3" s="114">
        <f>'[4]5-x'!M50</f>
        <v>2007</v>
      </c>
      <c r="E3" s="424">
        <f>'[4]5-x'!N50</f>
        <v>2008</v>
      </c>
      <c r="F3" s="424">
        <f>'[4]5-x'!O50</f>
        <v>2009</v>
      </c>
      <c r="G3" s="424">
        <f>'[4]5-x'!P50</f>
        <v>2010</v>
      </c>
      <c r="H3" s="424">
        <f>'[4]5-x'!Q50</f>
        <v>2011</v>
      </c>
      <c r="I3" s="424">
        <f>'[4]5-x'!R50</f>
        <v>2012</v>
      </c>
      <c r="J3" s="424">
        <f>'[4]5-x'!S50</f>
        <v>2013</v>
      </c>
      <c r="K3" s="424">
        <f>'[4]5-x'!T50</f>
        <v>2014</v>
      </c>
      <c r="L3" s="424">
        <f>'[4]5-x'!U50</f>
        <v>2015</v>
      </c>
      <c r="M3" s="424">
        <f>'[4]5-x'!V50</f>
        <v>2016</v>
      </c>
      <c r="N3" s="424">
        <f>'[4]5-x'!W50</f>
        <v>2017</v>
      </c>
      <c r="O3" s="424">
        <f>'[4]5-x'!X50</f>
        <v>2018</v>
      </c>
      <c r="P3" s="424">
        <f>'[4]5-x'!Y50</f>
        <v>2019</v>
      </c>
      <c r="Q3" s="424">
        <f>'[4]5-x'!Z50</f>
        <v>2020</v>
      </c>
      <c r="R3" s="425">
        <f>'[4]5-x'!AA50</f>
        <v>2021</v>
      </c>
    </row>
    <row r="4" spans="1:18" x14ac:dyDescent="0.3">
      <c r="A4" s="426" t="s">
        <v>330</v>
      </c>
      <c r="B4" s="427">
        <f>'[4]5-x'!K54</f>
        <v>2.047641</v>
      </c>
      <c r="C4" s="427">
        <f>'[4]5-x'!L54</f>
        <v>2.0270000000000001</v>
      </c>
      <c r="D4" s="427">
        <f>'[4]5-x'!M54</f>
        <v>1.9950000000000001</v>
      </c>
      <c r="E4" s="427">
        <f>'[4]5-x'!N54</f>
        <v>1.9710000000000001</v>
      </c>
      <c r="F4" s="427">
        <f>'[4]5-x'!O54</f>
        <v>2.0129999999999999</v>
      </c>
      <c r="G4" s="427">
        <f>'[4]5-x'!P54</f>
        <v>1.9969319999999999</v>
      </c>
      <c r="H4" s="427">
        <f>'[4]5-x'!Q54</f>
        <v>1.9930000000000001</v>
      </c>
      <c r="I4" s="427">
        <f>'[4]5-x'!R54</f>
        <v>2.028</v>
      </c>
      <c r="J4" s="427">
        <f>'[4]5-x'!S54</f>
        <v>2.085</v>
      </c>
      <c r="K4" s="427">
        <f>'[4]5-x'!T54</f>
        <v>2.1309999999999998</v>
      </c>
      <c r="L4" s="427">
        <f>'[4]5-x'!U54</f>
        <v>2.0598464220884685</v>
      </c>
      <c r="M4" s="427">
        <f>'[4]5-x'!V54</f>
        <v>2.0009171682430495</v>
      </c>
      <c r="N4" s="427">
        <f>'[4]5-x'!W54</f>
        <v>1.9372516002675073</v>
      </c>
      <c r="O4" s="427">
        <f>'[4]5-x'!X54</f>
        <v>1.9531623196713481</v>
      </c>
      <c r="P4" s="427">
        <f>'[4]5-x'!Y54</f>
        <v>1.8902505493455621</v>
      </c>
      <c r="Q4" s="427">
        <f>'[4]5-x'!Z54</f>
        <v>1.882463865218986</v>
      </c>
      <c r="R4" s="428">
        <f>'[4]5-x'!AA54</f>
        <v>0</v>
      </c>
    </row>
    <row r="5" spans="1:18" x14ac:dyDescent="0.3">
      <c r="A5" s="426" t="s">
        <v>331</v>
      </c>
      <c r="B5" s="427">
        <f>'[4]5-x'!K55</f>
        <v>1.7031890000000001</v>
      </c>
      <c r="C5" s="427">
        <f>'[4]5-x'!L55</f>
        <v>1.673</v>
      </c>
      <c r="D5" s="427">
        <f>'[4]5-x'!M55</f>
        <v>1.698</v>
      </c>
      <c r="E5" s="427">
        <f>'[4]5-x'!N55</f>
        <v>1.667</v>
      </c>
      <c r="F5" s="427">
        <f>'[4]5-x'!O55</f>
        <v>1.6459999999999999</v>
      </c>
      <c r="G5" s="427">
        <f>'[4]5-x'!P55</f>
        <v>1.6666460000000001</v>
      </c>
      <c r="H5" s="427">
        <f>'[4]5-x'!Q55</f>
        <v>1.643</v>
      </c>
      <c r="I5" s="427">
        <f>'[4]5-x'!R55</f>
        <v>1.6639999999999999</v>
      </c>
      <c r="J5" s="427">
        <f>'[4]5-x'!S55</f>
        <v>1.5609999999999999</v>
      </c>
      <c r="K5" s="427">
        <f>'[4]5-x'!T55</f>
        <v>1.5980000000000001</v>
      </c>
      <c r="L5" s="427">
        <f>'[4]5-x'!U55</f>
        <v>1.5529343412630172</v>
      </c>
      <c r="M5" s="427">
        <f>'[4]5-x'!V55</f>
        <v>1.5462823636189931</v>
      </c>
      <c r="N5" s="427">
        <f>'[4]5-x'!W55</f>
        <v>1.5452749116270184</v>
      </c>
      <c r="O5" s="427">
        <f>'[4]5-x'!X55</f>
        <v>1.5542956434508457</v>
      </c>
      <c r="P5" s="427">
        <f>'[4]5-x'!Y55</f>
        <v>1.55412677940193</v>
      </c>
      <c r="Q5" s="427">
        <f>'[4]5-x'!Z55</f>
        <v>1.553062903355533</v>
      </c>
      <c r="R5" s="428">
        <f>'[4]5-x'!AA55</f>
        <v>0</v>
      </c>
    </row>
    <row r="6" spans="1:18" x14ac:dyDescent="0.3">
      <c r="A6" s="363" t="s">
        <v>332</v>
      </c>
      <c r="B6" s="429">
        <f>'[4]5-x'!K85</f>
        <v>53462.293437100001</v>
      </c>
      <c r="C6" s="429">
        <f>'[4]5-x'!L85</f>
        <v>54917.812180000008</v>
      </c>
      <c r="D6" s="429">
        <f>'[4]5-x'!M85</f>
        <v>55068.393650000013</v>
      </c>
      <c r="E6" s="429">
        <f>'[4]5-x'!N85</f>
        <v>53501.866540000003</v>
      </c>
      <c r="F6" s="429">
        <f>'[4]5-x'!O85</f>
        <v>46755.335189999998</v>
      </c>
      <c r="G6" s="429">
        <f>'[4]5-x'!P85</f>
        <v>47762.929818239994</v>
      </c>
      <c r="H6" s="429">
        <f>'[4]5-x'!Q85</f>
        <v>47670.66595000001</v>
      </c>
      <c r="I6" s="429">
        <f>'[4]5-x'!R85</f>
        <v>45665.760760000005</v>
      </c>
      <c r="J6" s="429">
        <f>'[4]5-x'!S85</f>
        <v>41098.64028</v>
      </c>
      <c r="K6" s="429">
        <f>'[4]5-x'!T85</f>
        <v>38300.488140000001</v>
      </c>
      <c r="L6" s="429">
        <f>'[4]5-x'!U85</f>
        <v>40343.115442426191</v>
      </c>
      <c r="M6" s="429">
        <f>'[4]5-x'!V85</f>
        <v>40886.221686443103</v>
      </c>
      <c r="N6" s="429">
        <f>'[4]5-x'!W85</f>
        <v>42043.682158904179</v>
      </c>
      <c r="O6" s="429">
        <f>'[4]5-x'!X85</f>
        <v>39108.314983041942</v>
      </c>
      <c r="P6" s="429">
        <f>'[4]5-x'!Y85</f>
        <v>39096.485204528522</v>
      </c>
      <c r="Q6" s="429">
        <f>'[4]5-x'!Z85</f>
        <v>36458.897773000863</v>
      </c>
      <c r="R6" s="430">
        <f>'[4]5-x'!AA85</f>
        <v>0</v>
      </c>
    </row>
    <row r="7" spans="1:18" x14ac:dyDescent="0.3">
      <c r="A7" s="431" t="s">
        <v>333</v>
      </c>
      <c r="B7" s="432">
        <f>B8+B9</f>
        <v>21205.599999999999</v>
      </c>
      <c r="C7" s="432">
        <f t="shared" ref="C7:M7" si="0">C8+C9</f>
        <v>22588.5</v>
      </c>
      <c r="D7" s="432">
        <f t="shared" si="0"/>
        <v>23728.400000000001</v>
      </c>
      <c r="E7" s="432">
        <f t="shared" si="0"/>
        <v>22461.1</v>
      </c>
      <c r="F7" s="432">
        <f t="shared" si="0"/>
        <v>21472.799999999999</v>
      </c>
      <c r="G7" s="432">
        <f t="shared" si="0"/>
        <v>23998.799999999999</v>
      </c>
      <c r="H7" s="432">
        <f t="shared" si="0"/>
        <v>22520.7</v>
      </c>
      <c r="I7" s="432">
        <f t="shared" si="0"/>
        <v>22146.7</v>
      </c>
      <c r="J7" s="432">
        <f t="shared" si="0"/>
        <v>20052.3</v>
      </c>
      <c r="K7" s="432">
        <f t="shared" si="0"/>
        <v>19044.900000000001</v>
      </c>
      <c r="L7" s="432">
        <f t="shared" si="0"/>
        <v>20654.3</v>
      </c>
      <c r="M7" s="432">
        <f t="shared" si="0"/>
        <v>22164.2</v>
      </c>
      <c r="N7" s="432">
        <f>N8+N9</f>
        <v>22923.9</v>
      </c>
      <c r="O7" s="432">
        <f>O8+O9</f>
        <v>22075.47</v>
      </c>
      <c r="P7" s="432">
        <f>P8+P9</f>
        <v>22495.7</v>
      </c>
      <c r="Q7" s="432">
        <f>Q8+Q9</f>
        <v>21332.83</v>
      </c>
      <c r="R7" s="433">
        <f>R8+R9</f>
        <v>0</v>
      </c>
    </row>
    <row r="8" spans="1:18" x14ac:dyDescent="0.3">
      <c r="A8" s="434" t="s">
        <v>334</v>
      </c>
      <c r="B8" s="435">
        <f>'[4]5-x'!K82</f>
        <v>16082.7027703</v>
      </c>
      <c r="C8" s="435">
        <f>'[4]5-x'!L82</f>
        <v>17005.02447</v>
      </c>
      <c r="D8" s="435">
        <f>'[4]5-x'!M82</f>
        <v>18279.037919999999</v>
      </c>
      <c r="E8" s="435">
        <f>'[4]5-x'!N82</f>
        <v>17157.547490000001</v>
      </c>
      <c r="F8" s="435">
        <f>'[4]5-x'!O82</f>
        <v>16532.308779999996</v>
      </c>
      <c r="G8" s="435">
        <f>'[4]5-x'!P82</f>
        <v>18577.769632800002</v>
      </c>
      <c r="H8" s="435">
        <f>'[4]5-x'!Q82</f>
        <v>16677.895840000001</v>
      </c>
      <c r="I8" s="435">
        <f>'[4]5-x'!R82</f>
        <v>16779.57632</v>
      </c>
      <c r="J8" s="435">
        <f>'[4]5-x'!S82</f>
        <v>14250.812323999997</v>
      </c>
      <c r="K8" s="435">
        <f>'[4]5-x'!T82</f>
        <v>13607.08186</v>
      </c>
      <c r="L8" s="435">
        <f>'[4]5-x'!U82</f>
        <v>14888.680350142113</v>
      </c>
      <c r="M8" s="435">
        <f>'[4]5-x'!V82</f>
        <v>16255.571678370117</v>
      </c>
      <c r="N8" s="435">
        <f>'[4]5-x'!W82</f>
        <v>17017.818999515144</v>
      </c>
      <c r="O8" s="435">
        <f>'[4]5-x'!X82</f>
        <v>16307.778691781314</v>
      </c>
      <c r="P8" s="435">
        <f>'[4]5-x'!Y82</f>
        <v>16669.688166007454</v>
      </c>
      <c r="Q8" s="435">
        <f>'[4]5-x'!Z82</f>
        <v>15600.905129932167</v>
      </c>
      <c r="R8" s="436">
        <f>'[4]5-x'!AA82</f>
        <v>0</v>
      </c>
    </row>
    <row r="9" spans="1:18" x14ac:dyDescent="0.3">
      <c r="A9" s="434" t="s">
        <v>335</v>
      </c>
      <c r="B9" s="435">
        <f>'[4]5-x'!K84</f>
        <v>5122.8972296999982</v>
      </c>
      <c r="C9" s="435">
        <f>'[4]5-x'!L84</f>
        <v>5583.4755299999997</v>
      </c>
      <c r="D9" s="435">
        <f>'[4]5-x'!M84</f>
        <v>5449.3620800000026</v>
      </c>
      <c r="E9" s="435">
        <f>'[4]5-x'!N84</f>
        <v>5303.5525099999977</v>
      </c>
      <c r="F9" s="435">
        <f>'[4]5-x'!O84</f>
        <v>4940.4912200000035</v>
      </c>
      <c r="G9" s="435">
        <f>'[4]5-x'!P84</f>
        <v>5421.0303671999973</v>
      </c>
      <c r="H9" s="435">
        <f>'[4]5-x'!Q84</f>
        <v>5842.8041599999997</v>
      </c>
      <c r="I9" s="435">
        <f>'[4]5-x'!R84</f>
        <v>5367.1236800000006</v>
      </c>
      <c r="J9" s="435">
        <f>'[4]5-x'!S84</f>
        <v>5801.4876760000025</v>
      </c>
      <c r="K9" s="435">
        <f>'[4]5-x'!T84</f>
        <v>5437.8181400000012</v>
      </c>
      <c r="L9" s="435">
        <f>'[4]5-x'!U84</f>
        <v>5765.6196498578865</v>
      </c>
      <c r="M9" s="435">
        <f>'[4]5-x'!V84</f>
        <v>5908.6283216298834</v>
      </c>
      <c r="N9" s="435">
        <f>'[4]5-x'!W84</f>
        <v>5906.0810004848572</v>
      </c>
      <c r="O9" s="435">
        <f>'[4]5-x'!X84</f>
        <v>5767.6913082186875</v>
      </c>
      <c r="P9" s="435">
        <f>'[4]5-x'!Y84</f>
        <v>5826.0118339925466</v>
      </c>
      <c r="Q9" s="435">
        <f>'[4]5-x'!Z84</f>
        <v>5731.9248700678345</v>
      </c>
      <c r="R9" s="436">
        <f>'[4]5-x'!AA84</f>
        <v>0</v>
      </c>
    </row>
    <row r="10" spans="1:18" x14ac:dyDescent="0.3">
      <c r="A10" s="431" t="s">
        <v>336</v>
      </c>
      <c r="B10" s="429">
        <f>'[4]5-x'!K83</f>
        <v>32256.693437099999</v>
      </c>
      <c r="C10" s="429">
        <f>'[4]5-x'!L83</f>
        <v>32329.312180000004</v>
      </c>
      <c r="D10" s="429">
        <f>'[4]5-x'!M83</f>
        <v>31339.993650000004</v>
      </c>
      <c r="E10" s="429">
        <f>'[4]5-x'!N83</f>
        <v>31040.766540000004</v>
      </c>
      <c r="F10" s="429">
        <f>'[4]5-x'!O83</f>
        <v>25282.535189999999</v>
      </c>
      <c r="G10" s="429">
        <f>'[4]5-x'!P83</f>
        <v>23764.129818239995</v>
      </c>
      <c r="H10" s="429">
        <f>'[4]5-x'!Q83</f>
        <v>25149.965950000005</v>
      </c>
      <c r="I10" s="429">
        <f>'[4]5-x'!R83</f>
        <v>23519.06076</v>
      </c>
      <c r="J10" s="429">
        <f>'[4]5-x'!S83</f>
        <v>21046.34028</v>
      </c>
      <c r="K10" s="429">
        <f>'[4]5-x'!T83</f>
        <v>19255.588139999996</v>
      </c>
      <c r="L10" s="429">
        <f>'[4]5-x'!U83</f>
        <v>19688.815442426192</v>
      </c>
      <c r="M10" s="429">
        <f>'[4]5-x'!V83</f>
        <v>18722.021686443106</v>
      </c>
      <c r="N10" s="429">
        <f>'[4]5-x'!W83</f>
        <v>19119.782158904174</v>
      </c>
      <c r="O10" s="429">
        <f>'[4]5-x'!X83</f>
        <v>17032.844983041941</v>
      </c>
      <c r="P10" s="429">
        <f>'[4]5-x'!Y83</f>
        <v>16600.785204528522</v>
      </c>
      <c r="Q10" s="429">
        <f>'[4]5-x'!Z83</f>
        <v>15126.067773000857</v>
      </c>
      <c r="R10" s="430">
        <f>'[4]5-x'!AA83</f>
        <v>0</v>
      </c>
    </row>
    <row r="11" spans="1:18" x14ac:dyDescent="0.3">
      <c r="A11" s="437" t="s">
        <v>337</v>
      </c>
      <c r="B11" s="438">
        <f>'[4]5-x'!K82+'[4]5-x'!K83</f>
        <v>48339.396207400001</v>
      </c>
      <c r="C11" s="438">
        <f>'[4]5-x'!L82+'[4]5-x'!L83</f>
        <v>49334.336650000005</v>
      </c>
      <c r="D11" s="438">
        <f>'[4]5-x'!M82+'[4]5-x'!M83</f>
        <v>49619.031570000006</v>
      </c>
      <c r="E11" s="438">
        <f>'[4]5-x'!N82+'[4]5-x'!N83</f>
        <v>48198.314030000009</v>
      </c>
      <c r="F11" s="438">
        <f>'[4]5-x'!O82+'[4]5-x'!O83</f>
        <v>41814.843969999994</v>
      </c>
      <c r="G11" s="438">
        <f>'[4]5-x'!P82+'[4]5-x'!P83</f>
        <v>42341.899451039993</v>
      </c>
      <c r="H11" s="438">
        <f>'[4]5-x'!Q82+'[4]5-x'!Q83</f>
        <v>41827.86179000001</v>
      </c>
      <c r="I11" s="438">
        <f>'[4]5-x'!R82+'[4]5-x'!R83</f>
        <v>40298.63708</v>
      </c>
      <c r="J11" s="438">
        <f>'[4]5-x'!S82+'[4]5-x'!S83</f>
        <v>35297.152603999995</v>
      </c>
      <c r="K11" s="438">
        <f>'[4]5-x'!T82+'[4]5-x'!T83</f>
        <v>32862.67</v>
      </c>
      <c r="L11" s="438">
        <f>'[4]5-x'!U82+'[4]5-x'!U83</f>
        <v>34577.495792568305</v>
      </c>
      <c r="M11" s="438">
        <f>'[4]5-x'!V82+'[4]5-x'!V83</f>
        <v>34977.59336481322</v>
      </c>
      <c r="N11" s="438">
        <f>'[4]5-x'!W82+'[4]5-x'!W83</f>
        <v>36137.601158419318</v>
      </c>
      <c r="O11" s="438">
        <f>'[4]5-x'!X82+'[4]5-x'!X83</f>
        <v>33340.623674823255</v>
      </c>
      <c r="P11" s="438">
        <f>'[4]5-x'!Y82+'[4]5-x'!Y83</f>
        <v>33270.473370535976</v>
      </c>
      <c r="Q11" s="438">
        <f>'[4]5-x'!Z82+'[4]5-x'!Z83</f>
        <v>30726.972902933026</v>
      </c>
      <c r="R11" s="439">
        <f>'[4]5-x'!AA82+'[4]5-x'!AA83</f>
        <v>0</v>
      </c>
    </row>
    <row r="12" spans="1:18" x14ac:dyDescent="0.3">
      <c r="A12" s="375"/>
      <c r="B12" s="440"/>
      <c r="C12" s="441"/>
      <c r="D12" s="441"/>
      <c r="E12" s="441"/>
      <c r="F12" s="441"/>
      <c r="G12" s="440"/>
      <c r="H12" s="441"/>
      <c r="I12" s="441"/>
      <c r="J12" s="441"/>
      <c r="K12" s="441"/>
      <c r="L12" s="440"/>
      <c r="M12" s="440"/>
      <c r="N12" s="440"/>
      <c r="O12" s="440"/>
      <c r="P12" s="440"/>
      <c r="Q12" s="440"/>
      <c r="R12" s="440"/>
    </row>
    <row r="13" spans="1:18" x14ac:dyDescent="0.3">
      <c r="A13" s="363" t="s">
        <v>338</v>
      </c>
      <c r="B13" s="442">
        <f>'[4]5-x'!K106</f>
        <v>0.38288284854491461</v>
      </c>
      <c r="C13" s="442">
        <f>'[4]5-x'!L106</f>
        <v>0.38691379399241171</v>
      </c>
      <c r="D13" s="442">
        <f>'[4]5-x'!M106</f>
        <v>0.39009239020376812</v>
      </c>
      <c r="E13" s="442">
        <f>'[4]5-x'!N106</f>
        <v>0.39401147817256377</v>
      </c>
      <c r="F13" s="442">
        <f>'[4]5-x'!O106</f>
        <v>0.40219371853925423</v>
      </c>
      <c r="G13" s="442">
        <f>'[4]5-x'!P106</f>
        <v>0.39937508483334744</v>
      </c>
      <c r="H13" s="442">
        <f>'[4]5-x'!Q106</f>
        <v>0.3875628078420838</v>
      </c>
      <c r="I13" s="442">
        <f>'[4]5-x'!R106</f>
        <v>0.3915064590346492</v>
      </c>
      <c r="J13" s="442">
        <f>'[4]5-x'!S106</f>
        <v>0.39146488338840868</v>
      </c>
      <c r="K13" s="442">
        <f>'[4]5-x'!T106</f>
        <v>0.38444109994724096</v>
      </c>
      <c r="L13" s="442">
        <f>'[4]5-x'!U106</f>
        <v>0.39912866230453847</v>
      </c>
      <c r="M13" s="442">
        <f>'[4]5-x'!V106</f>
        <v>0.40783234811130548</v>
      </c>
      <c r="N13" s="442">
        <f>'[4]5-x'!W106</f>
        <v>0.41307596542550395</v>
      </c>
      <c r="O13" s="442">
        <f>'[4]5-x'!X106</f>
        <v>0.40866882199393367</v>
      </c>
      <c r="P13" s="442">
        <f>'[4]5-x'!Y106</f>
        <v>0.40997918276087014</v>
      </c>
      <c r="Q13" s="442">
        <f>'[4]5-x'!Z106</f>
        <v>0.40488581567239196</v>
      </c>
      <c r="R13" s="443">
        <f t="shared" ref="R13:R15" si="1">(Q13*(1+((Q13/N13)^(1/(Q$3-N$3))-1)))</f>
        <v>0.40219201228766477</v>
      </c>
    </row>
    <row r="14" spans="1:18" x14ac:dyDescent="0.3">
      <c r="A14" s="363" t="s">
        <v>339</v>
      </c>
      <c r="B14" s="442">
        <f>'[4]5-x'!K91</f>
        <v>0.50484428202565024</v>
      </c>
      <c r="C14" s="442">
        <f>'[4]5-x'!L91</f>
        <v>0.51395411109323685</v>
      </c>
      <c r="D14" s="442">
        <f>'[4]5-x'!M91</f>
        <v>0.50638705998762401</v>
      </c>
      <c r="E14" s="442">
        <f>'[4]5-x'!N91</f>
        <v>0.51580397592020721</v>
      </c>
      <c r="F14" s="442">
        <f>'[4]5-x'!O91</f>
        <v>0.52238470708322327</v>
      </c>
      <c r="G14" s="442">
        <f>'[4]5-x'!P91</f>
        <v>0.51591353404321327</v>
      </c>
      <c r="H14" s="442">
        <f>'[4]5-x'!Q91</f>
        <v>0.52333854404077007</v>
      </c>
      <c r="I14" s="442">
        <f>'[4]5-x'!R91</f>
        <v>0.51673391097294807</v>
      </c>
      <c r="J14" s="442">
        <f>'[4]5-x'!S91</f>
        <v>0.55082974238243787</v>
      </c>
      <c r="K14" s="442">
        <f>'[4]5-x'!T91</f>
        <v>0.53807586223966541</v>
      </c>
      <c r="L14" s="442">
        <f>'[4]5-x'!U91</f>
        <v>0.55369065195613132</v>
      </c>
      <c r="M14" s="442">
        <f>'[4]5-x'!V91</f>
        <v>0.55607258291853134</v>
      </c>
      <c r="N14" s="442">
        <f>'[4]5-x'!W91</f>
        <v>0.55643511804230039</v>
      </c>
      <c r="O14" s="442">
        <f>'[4]5-x'!X91</f>
        <v>0.55320571184897482</v>
      </c>
      <c r="P14" s="442">
        <f>'[4]5-x'!Y91</f>
        <v>0.5532658205592963</v>
      </c>
      <c r="Q14" s="442">
        <f>'[4]5-x'!Z91</f>
        <v>0.55364481760604289</v>
      </c>
      <c r="R14" s="443">
        <f t="shared" si="1"/>
        <v>0.55271783032063593</v>
      </c>
    </row>
    <row r="15" spans="1:18" x14ac:dyDescent="0.3">
      <c r="A15" s="363" t="s">
        <v>340</v>
      </c>
      <c r="B15" s="442">
        <f>'[4]5-x'!K90</f>
        <v>0.60033751702532845</v>
      </c>
      <c r="C15" s="442">
        <f>'[4]5-x'!L90</f>
        <v>0.60779917300489494</v>
      </c>
      <c r="D15" s="442">
        <f>'[4]5-x'!M90</f>
        <v>0.59584900640914251</v>
      </c>
      <c r="E15" s="442">
        <f>'[4]5-x'!N90</f>
        <v>0.60495824970313383</v>
      </c>
      <c r="F15" s="442">
        <f>'[4]5-x'!O90</f>
        <v>0.60332290695877699</v>
      </c>
      <c r="G15" s="442">
        <f>'[4]5-x'!P90</f>
        <v>0.60091834773573316</v>
      </c>
      <c r="H15" s="442">
        <f>'[4]5-x'!Q90</f>
        <v>0.6164720435478882</v>
      </c>
      <c r="I15" s="442">
        <f>'[4]5-x'!R90</f>
        <v>0.61069922567041512</v>
      </c>
      <c r="J15" s="442">
        <f>'[4]5-x'!S90</f>
        <v>0.64486206369959664</v>
      </c>
      <c r="K15" s="442">
        <f>'[4]5-x'!T90</f>
        <v>0.63833565748060017</v>
      </c>
      <c r="L15" s="442">
        <f>'[4]5-x'!U90</f>
        <v>0.64587147130799072</v>
      </c>
      <c r="M15" s="442">
        <f>'[4]5-x'!V90</f>
        <v>0.64465569386707389</v>
      </c>
      <c r="N15" s="442">
        <f>'[4]5-x'!W90</f>
        <v>0.64217747084124921</v>
      </c>
      <c r="O15" s="442">
        <f>'[4]5-x'!X90</f>
        <v>0.64089490823354733</v>
      </c>
      <c r="P15" s="442">
        <f>'[4]5-x'!Y90</f>
        <v>0.6402543020058814</v>
      </c>
      <c r="Q15" s="442">
        <f>'[4]5-x'!Z90</f>
        <v>0.64389301724855397</v>
      </c>
      <c r="R15" s="443">
        <f t="shared" si="1"/>
        <v>0.64446588389154347</v>
      </c>
    </row>
    <row r="16" spans="1:18" x14ac:dyDescent="0.3">
      <c r="A16" s="363" t="s">
        <v>341</v>
      </c>
      <c r="B16" s="442">
        <f>'[4]5-x'!K92</f>
        <v>0.4199199116734747</v>
      </c>
      <c r="C16" s="442">
        <f>'[4]5-x'!L92</f>
        <v>0.4241959683566775</v>
      </c>
      <c r="D16" s="442">
        <f>'[4]5-x'!M92</f>
        <v>0.43100011421503026</v>
      </c>
      <c r="E16" s="442">
        <f>'[4]5-x'!N92</f>
        <v>0.43624821301825734</v>
      </c>
      <c r="F16" s="442">
        <f>'[4]5-x'!O92</f>
        <v>0.42714616386437421</v>
      </c>
      <c r="G16" s="442">
        <f>'[4]5-x'!P92</f>
        <v>0.4305831284485328</v>
      </c>
      <c r="H16" s="442">
        <f>'[4]5-x'!Q92</f>
        <v>0.43143262812794042</v>
      </c>
      <c r="I16" s="442">
        <f>'[4]5-x'!R92</f>
        <v>0.42398679874703415</v>
      </c>
      <c r="J16" s="442">
        <f>'[4]5-x'!S92</f>
        <v>0.41239579273812249</v>
      </c>
      <c r="K16" s="442">
        <f>'[4]5-x'!T92</f>
        <v>0.40349377187188434</v>
      </c>
      <c r="L16" s="442">
        <f>'[4]5-x'!U92</f>
        <v>0.41743171657777883</v>
      </c>
      <c r="M16" s="442">
        <f>'[4]5-x'!V92</f>
        <v>0.42972554861628376</v>
      </c>
      <c r="N16" s="442">
        <f>'[4]5-x'!W92</f>
        <v>0.44384798946107612</v>
      </c>
      <c r="O16" s="442">
        <f>'[4]5-x'!X92</f>
        <v>0.44023234484867019</v>
      </c>
      <c r="P16" s="442">
        <f>'[4]5-x'!Y92</f>
        <v>0.45488426291248996</v>
      </c>
      <c r="Q16" s="442">
        <f>'[4]5-x'!Z92</f>
        <v>0.45676586081983572</v>
      </c>
      <c r="R16" s="443">
        <f>(Q16*(1+((Q16/N16)^(1/(Q$3-N$3))-1)))</f>
        <v>0.46115483186044492</v>
      </c>
    </row>
    <row r="17" spans="1:19" x14ac:dyDescent="0.3">
      <c r="A17" s="375"/>
      <c r="B17" s="441"/>
      <c r="C17" s="441"/>
      <c r="D17" s="441"/>
      <c r="E17" s="441"/>
      <c r="F17" s="441"/>
      <c r="G17" s="441"/>
      <c r="H17" s="441"/>
      <c r="I17" s="441"/>
      <c r="J17" s="441"/>
      <c r="K17" s="441"/>
      <c r="L17" s="441"/>
      <c r="M17" s="441"/>
      <c r="N17" s="444"/>
      <c r="O17" s="444"/>
      <c r="P17" s="444"/>
      <c r="Q17" s="444"/>
      <c r="R17" s="445"/>
    </row>
    <row r="18" spans="1:19" x14ac:dyDescent="0.3">
      <c r="A18" s="446" t="s">
        <v>342</v>
      </c>
      <c r="B18" s="447">
        <f>'[4]5-x'!K105</f>
        <v>0.40522657794113226</v>
      </c>
      <c r="C18" s="447">
        <f>'[4]5-x'!L105</f>
        <v>0.40886142089847349</v>
      </c>
      <c r="D18" s="447">
        <f>'[4]5-x'!M105</f>
        <v>0.41337339997676525</v>
      </c>
      <c r="E18" s="447">
        <f>'[4]5-x'!N105</f>
        <v>0.41851626860496088</v>
      </c>
      <c r="F18" s="447">
        <f>'[4]5-x'!O105</f>
        <v>0.4156870850139463</v>
      </c>
      <c r="G18" s="447">
        <f>'[4]5-x'!P105</f>
        <v>0.41490172042411977</v>
      </c>
      <c r="H18" s="447">
        <f>'[4]5-x'!Q105</f>
        <v>0.4107239473725724</v>
      </c>
      <c r="I18" s="447">
        <f>'[4]5-x'!R105</f>
        <v>0.40823524808456269</v>
      </c>
      <c r="J18" s="447">
        <f>'[4]5-x'!S105</f>
        <v>0.40218383941120422</v>
      </c>
      <c r="K18" s="447">
        <f>'[4]5-x'!T105</f>
        <v>0.39401916607657356</v>
      </c>
      <c r="L18" s="447">
        <f>'[4]5-x'!U105</f>
        <v>0.40806075038851991</v>
      </c>
      <c r="M18" s="447">
        <f>'[4]5-x'!V105</f>
        <v>0.41785736284079716</v>
      </c>
      <c r="N18" s="447">
        <f>'[4]5-x'!W105</f>
        <v>0.4270698490707332</v>
      </c>
      <c r="O18" s="447">
        <f>'[4]5-x'!X105</f>
        <v>0.4224192545259996</v>
      </c>
      <c r="P18" s="447">
        <f>'[4]5-x'!Y105</f>
        <v>0.42904642536984372</v>
      </c>
      <c r="Q18" s="447">
        <f>'[4]5-x'!Z105</f>
        <v>0.42641004827754514</v>
      </c>
      <c r="R18" s="443">
        <f>(Q18*(1+((Q18/N18)^(1/(Q$3-N$3))-1)))</f>
        <v>0.42619034128164668</v>
      </c>
      <c r="S18" s="448"/>
    </row>
    <row r="19" spans="1:19" x14ac:dyDescent="0.3">
      <c r="A19" s="446" t="s">
        <v>343</v>
      </c>
      <c r="B19" s="447">
        <f>'[4]5-x'!K89</f>
        <v>0.44817155194595126</v>
      </c>
      <c r="C19" s="447">
        <f>'[4]5-x'!L89</f>
        <v>0.45513482586879572</v>
      </c>
      <c r="D19" s="447">
        <f>'[4]5-x'!M89</f>
        <v>0.45877173322589726</v>
      </c>
      <c r="E19" s="447">
        <f>'[4]5-x'!N89</f>
        <v>0.46456814928805107</v>
      </c>
      <c r="F19" s="447">
        <f>'[4]5-x'!O89</f>
        <v>0.46480118419011973</v>
      </c>
      <c r="G19" s="447">
        <f>'[4]5-x'!P89</f>
        <v>0.46802155810224344</v>
      </c>
      <c r="H19" s="447">
        <f>'[4]5-x'!Q89</f>
        <v>0.46809670049986263</v>
      </c>
      <c r="I19" s="447">
        <f>'[4]5-x'!R89</f>
        <v>0.4626055500542226</v>
      </c>
      <c r="J19" s="447">
        <f>'[4]5-x'!S89</f>
        <v>0.46828731846537736</v>
      </c>
      <c r="K19" s="447">
        <f>'[4]5-x'!T89</f>
        <v>0.45921790278295999</v>
      </c>
      <c r="L19" s="447">
        <f>'[4]5-x'!U89</f>
        <v>0.47610278254983895</v>
      </c>
      <c r="M19" s="447">
        <f>'[4]5-x'!V89</f>
        <v>0.48844437615333791</v>
      </c>
      <c r="N19" s="447">
        <f>'[4]5-x'!W89</f>
        <v>0.49686720807138585</v>
      </c>
      <c r="O19" s="447">
        <f>'[4]5-x'!X89</f>
        <v>0.49549478804079794</v>
      </c>
      <c r="P19" s="447">
        <f>'[4]5-x'!Y89</f>
        <v>0.5041769930566431</v>
      </c>
      <c r="Q19" s="447">
        <f>'[4]5-x'!Z89</f>
        <v>0.50595417936686515</v>
      </c>
      <c r="R19" s="443">
        <f t="shared" ref="R19:R20" si="2">(Q19*(1+((Q19/N19)^(1/(Q$3-N$3))-1)))</f>
        <v>0.5090199513648096</v>
      </c>
      <c r="S19" s="448"/>
    </row>
    <row r="20" spans="1:19" x14ac:dyDescent="0.3">
      <c r="A20" s="446" t="s">
        <v>344</v>
      </c>
      <c r="B20" s="447">
        <f>'[4]5-x'!K88</f>
        <v>0.49147908267801832</v>
      </c>
      <c r="C20" s="447">
        <f>'[4]5-x'!L88</f>
        <v>0.49971481045940258</v>
      </c>
      <c r="D20" s="447">
        <f>'[4]5-x'!M88</f>
        <v>0.50203179308330914</v>
      </c>
      <c r="E20" s="447">
        <f>'[4]5-x'!N88</f>
        <v>0.5070757308525613</v>
      </c>
      <c r="F20" s="447">
        <f>'[4]5-x'!O88</f>
        <v>0.50805743846226104</v>
      </c>
      <c r="G20" s="447">
        <f>'[4]5-x'!P88</f>
        <v>0.51616846591372889</v>
      </c>
      <c r="H20" s="447">
        <f>'[4]5-x'!Q88</f>
        <v>0.5188658439000261</v>
      </c>
      <c r="I20" s="447">
        <f>'[4]5-x'!R88</f>
        <v>0.5145380089290601</v>
      </c>
      <c r="J20" s="447">
        <f>'[4]5-x'!S88</f>
        <v>0.52581800940165802</v>
      </c>
      <c r="K20" s="447">
        <f>'[4]5-x'!T88</f>
        <v>0.52026811729338884</v>
      </c>
      <c r="L20" s="447">
        <f>'[4]5-x'!U88</f>
        <v>0.53438465829972104</v>
      </c>
      <c r="M20" s="447">
        <f>'[4]5-x'!V88</f>
        <v>0.54623801978324193</v>
      </c>
      <c r="N20" s="447">
        <f>'[4]5-x'!W88</f>
        <v>0.55198516881248261</v>
      </c>
      <c r="O20" s="447">
        <f>'[4]5-x'!X88</f>
        <v>0.55350391010942068</v>
      </c>
      <c r="P20" s="447">
        <f>'[4]5-x'!Y88</f>
        <v>0.56154426943179492</v>
      </c>
      <c r="Q20" s="447">
        <f>'[4]5-x'!Z88</f>
        <v>0.56625794032697985</v>
      </c>
      <c r="R20" s="443">
        <f t="shared" si="2"/>
        <v>0.57109707646481234</v>
      </c>
      <c r="S20" s="448"/>
    </row>
    <row r="21" spans="1:19" x14ac:dyDescent="0.3">
      <c r="B21" s="108"/>
      <c r="C21" s="108"/>
      <c r="D21" s="108"/>
      <c r="E21" s="108"/>
      <c r="F21" s="108"/>
      <c r="G21" s="357"/>
      <c r="H21" s="357"/>
      <c r="I21" s="357"/>
      <c r="J21" s="357"/>
      <c r="K21" s="357"/>
      <c r="L21" s="357"/>
      <c r="M21" s="449"/>
      <c r="N21" s="449"/>
      <c r="O21" s="449"/>
      <c r="S21" s="448"/>
    </row>
    <row r="22" spans="1:19" x14ac:dyDescent="0.3">
      <c r="G22" s="357"/>
      <c r="H22" s="357"/>
      <c r="I22" s="357"/>
      <c r="J22" s="357"/>
      <c r="K22" s="357"/>
      <c r="L22" s="357"/>
      <c r="M22" s="449"/>
      <c r="N22" s="450"/>
      <c r="O22" s="450"/>
      <c r="P22" s="450"/>
      <c r="Q22" s="450"/>
    </row>
    <row r="23" spans="1:19" x14ac:dyDescent="0.3">
      <c r="B23" s="108"/>
      <c r="G23" s="357"/>
      <c r="H23" s="357"/>
      <c r="I23" s="357"/>
      <c r="J23" s="357"/>
      <c r="K23" s="357"/>
      <c r="L23" s="357"/>
      <c r="M23" s="449"/>
      <c r="N23" s="450"/>
      <c r="O23" s="450"/>
      <c r="P23" s="450"/>
      <c r="Q23" s="450"/>
    </row>
    <row r="24" spans="1:19" x14ac:dyDescent="0.3">
      <c r="J24" s="451"/>
      <c r="K24" s="451"/>
      <c r="N24" s="450"/>
      <c r="O24" s="450"/>
      <c r="P24" s="450"/>
      <c r="Q24" s="450"/>
    </row>
    <row r="25" spans="1:19" x14ac:dyDescent="0.3">
      <c r="B25" s="452"/>
      <c r="C25" s="452"/>
      <c r="D25" s="452"/>
      <c r="E25" s="452"/>
      <c r="F25" s="452"/>
      <c r="G25" s="452"/>
      <c r="H25" s="452"/>
      <c r="I25" s="452"/>
      <c r="J25" s="451"/>
      <c r="K25" s="451"/>
      <c r="L25" s="452"/>
      <c r="M25" s="452"/>
      <c r="N25" s="450"/>
      <c r="O25" s="450"/>
      <c r="P25" s="450"/>
      <c r="Q25" s="450"/>
    </row>
    <row r="26" spans="1:19" x14ac:dyDescent="0.3">
      <c r="J26" s="451"/>
      <c r="K26" s="451"/>
    </row>
    <row r="27" spans="1:19" x14ac:dyDescent="0.3">
      <c r="K27" s="451"/>
    </row>
    <row r="28" spans="1:19" x14ac:dyDescent="0.3">
      <c r="J28" s="451"/>
      <c r="K28" s="451"/>
    </row>
  </sheetData>
  <hyperlinks>
    <hyperlink ref="A1" location="Indice!A1" display="Torna indietro" xr:uid="{5CFD2B2B-341A-444A-BDFA-6A8C6554C30E}"/>
  </hyperlink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F32DB-B28D-4A9B-A08C-3A0E903CF533}">
  <dimension ref="A1:T147"/>
  <sheetViews>
    <sheetView zoomScale="85" zoomScaleNormal="85" workbookViewId="0"/>
  </sheetViews>
  <sheetFormatPr defaultRowHeight="14.4" x14ac:dyDescent="0.3"/>
  <cols>
    <col min="1" max="1" width="41.33203125" customWidth="1"/>
    <col min="2" max="8" width="10.6640625" customWidth="1"/>
    <col min="10" max="16" width="10.6640625" customWidth="1"/>
  </cols>
  <sheetData>
    <row r="1" spans="1:20" ht="15.6" x14ac:dyDescent="0.3">
      <c r="A1" s="145" t="s">
        <v>27</v>
      </c>
    </row>
    <row r="2" spans="1:20" ht="15.6" x14ac:dyDescent="0.3">
      <c r="A2" s="64" t="s">
        <v>345</v>
      </c>
    </row>
    <row r="3" spans="1:20" x14ac:dyDescent="0.3">
      <c r="B3" s="499" t="s">
        <v>186</v>
      </c>
      <c r="C3" s="499"/>
      <c r="D3" s="499"/>
      <c r="E3" s="499"/>
      <c r="F3" s="499"/>
      <c r="G3" s="499"/>
      <c r="H3" s="499"/>
      <c r="J3" s="499" t="s">
        <v>186</v>
      </c>
      <c r="K3" s="499"/>
      <c r="L3" s="499"/>
      <c r="M3" s="499"/>
      <c r="N3" s="499"/>
      <c r="O3" s="499"/>
      <c r="P3" s="499"/>
    </row>
    <row r="4" spans="1:20" ht="28.8" x14ac:dyDescent="0.3">
      <c r="B4" s="358" t="s">
        <v>31</v>
      </c>
      <c r="C4" s="358" t="s">
        <v>242</v>
      </c>
      <c r="D4" s="358" t="s">
        <v>36</v>
      </c>
      <c r="E4" s="358" t="s">
        <v>82</v>
      </c>
      <c r="F4" s="358" t="s">
        <v>272</v>
      </c>
      <c r="G4" s="358" t="s">
        <v>273</v>
      </c>
      <c r="H4" s="358" t="s">
        <v>114</v>
      </c>
      <c r="J4" s="358" t="s">
        <v>31</v>
      </c>
      <c r="K4" s="358" t="s">
        <v>242</v>
      </c>
      <c r="L4" s="358" t="s">
        <v>36</v>
      </c>
      <c r="M4" s="358" t="s">
        <v>82</v>
      </c>
      <c r="N4" s="358" t="s">
        <v>272</v>
      </c>
      <c r="O4" s="358" t="s">
        <v>273</v>
      </c>
      <c r="P4" s="358" t="s">
        <v>114</v>
      </c>
    </row>
    <row r="5" spans="1:20" x14ac:dyDescent="0.3">
      <c r="A5" s="359">
        <v>2020</v>
      </c>
      <c r="B5" s="500" t="s">
        <v>346</v>
      </c>
      <c r="C5" s="501"/>
      <c r="D5" s="501"/>
      <c r="E5" s="501"/>
      <c r="F5" s="501"/>
      <c r="G5" s="501"/>
      <c r="H5" s="502"/>
      <c r="J5" s="500" t="s">
        <v>347</v>
      </c>
      <c r="K5" s="501"/>
      <c r="L5" s="501"/>
      <c r="M5" s="501"/>
      <c r="N5" s="501"/>
      <c r="O5" s="501"/>
      <c r="P5" s="502"/>
    </row>
    <row r="6" spans="1:20" x14ac:dyDescent="0.3">
      <c r="A6" s="360" t="s">
        <v>275</v>
      </c>
      <c r="B6" s="453">
        <f>'[4]6-x'!AK6</f>
        <v>0.3638936621853836</v>
      </c>
      <c r="C6" s="453">
        <f>'[4]6-x'!AL6</f>
        <v>0.52807104995971044</v>
      </c>
      <c r="D6" s="453">
        <f>'[4]6-x'!AM6</f>
        <v>0.37946663855802676</v>
      </c>
      <c r="E6" s="453">
        <f>'[4]6-x'!AN6</f>
        <v>0.33449637008434002</v>
      </c>
      <c r="F6" s="453">
        <f>'[4]6-x'!AO6</f>
        <v>0.32057548701714178</v>
      </c>
      <c r="G6" s="453">
        <f>'[4]6-x'!AP6</f>
        <v>0.36854913567623421</v>
      </c>
      <c r="H6" s="453">
        <f>'[4]6-x'!AQ6</f>
        <v>0.45676580397457756</v>
      </c>
      <c r="I6" s="349"/>
      <c r="T6" s="454"/>
    </row>
    <row r="7" spans="1:20" x14ac:dyDescent="0.3">
      <c r="A7" s="363" t="s">
        <v>276</v>
      </c>
      <c r="B7" s="427" t="str">
        <f>'[4]6-x'!AK7</f>
        <v/>
      </c>
      <c r="C7" s="427">
        <f>'[4]6-x'!AL7</f>
        <v>0.35022862146123168</v>
      </c>
      <c r="D7" s="427">
        <f>'[4]6-x'!AM7</f>
        <v>0.37946663855802676</v>
      </c>
      <c r="E7" s="427">
        <f>'[4]6-x'!AN7</f>
        <v>0.37894736842105264</v>
      </c>
      <c r="F7" s="427">
        <f>'[4]6-x'!AO7</f>
        <v>0.41488993891898124</v>
      </c>
      <c r="G7" s="427">
        <f>'[4]6-x'!AP7</f>
        <v>0.36836181315870259</v>
      </c>
      <c r="H7" s="453">
        <f>'[4]6-x'!AQ7</f>
        <v>0.38082108460351299</v>
      </c>
      <c r="I7" s="349"/>
    </row>
    <row r="8" spans="1:20" x14ac:dyDescent="0.3">
      <c r="A8" s="363" t="s">
        <v>277</v>
      </c>
      <c r="B8" s="427" t="str">
        <f>'[4]6-x'!AK8</f>
        <v/>
      </c>
      <c r="C8" s="427">
        <f>'[4]6-x'!AL8</f>
        <v>0.48886474741988062</v>
      </c>
      <c r="D8" s="427" t="str">
        <f>'[4]6-x'!AM8</f>
        <v/>
      </c>
      <c r="E8" s="427">
        <f>'[4]6-x'!AN8</f>
        <v>0.23311532733277213</v>
      </c>
      <c r="F8" s="427">
        <f>'[4]6-x'!AO8</f>
        <v>0.268897520167314</v>
      </c>
      <c r="G8" s="427">
        <f>'[4]6-x'!AP8</f>
        <v>0.31985784095957354</v>
      </c>
      <c r="H8" s="453">
        <f>'[4]6-x'!AQ8</f>
        <v>0.48261138138219112</v>
      </c>
      <c r="I8" s="349"/>
    </row>
    <row r="9" spans="1:20" x14ac:dyDescent="0.3">
      <c r="A9" s="363" t="s">
        <v>278</v>
      </c>
      <c r="B9" s="427">
        <f>'[4]6-x'!AK9</f>
        <v>0.3638936621853836</v>
      </c>
      <c r="C9" s="427">
        <f>'[4]6-x'!AL9</f>
        <v>0.36337942868678713</v>
      </c>
      <c r="D9" s="427" t="str">
        <f>'[4]6-x'!AM9</f>
        <v/>
      </c>
      <c r="E9" s="427">
        <f>'[4]6-x'!AN9</f>
        <v>0.32688640697357663</v>
      </c>
      <c r="F9" s="427">
        <f>'[4]6-x'!AO9</f>
        <v>0.26686434395848779</v>
      </c>
      <c r="G9" s="427">
        <f>'[4]6-x'!AP9</f>
        <v>0.39805395842547542</v>
      </c>
      <c r="H9" s="453">
        <f>'[4]6-x'!AQ9</f>
        <v>0.33497450251424421</v>
      </c>
      <c r="I9" s="349"/>
    </row>
    <row r="10" spans="1:20" x14ac:dyDescent="0.3">
      <c r="A10" s="363" t="s">
        <v>279</v>
      </c>
      <c r="B10" s="427" t="str">
        <f>'[4]6-x'!AK10</f>
        <v/>
      </c>
      <c r="C10" s="427">
        <f>'[4]6-x'!AL10</f>
        <v>0.53215077605321504</v>
      </c>
      <c r="D10" s="427" t="str">
        <f>'[4]6-x'!AM10</f>
        <v/>
      </c>
      <c r="E10" s="427">
        <f>'[4]6-x'!AN10</f>
        <v>0.44015160777601176</v>
      </c>
      <c r="F10" s="427">
        <f>'[4]6-x'!AO10</f>
        <v>0.46978989951716033</v>
      </c>
      <c r="G10" s="427">
        <f>'[4]6-x'!AP10</f>
        <v>0.40017785682525564</v>
      </c>
      <c r="H10" s="453">
        <f>'[4]6-x'!AQ10</f>
        <v>0.53000236657134003</v>
      </c>
      <c r="I10" s="349"/>
    </row>
    <row r="11" spans="1:20" x14ac:dyDescent="0.3">
      <c r="A11" s="363" t="s">
        <v>280</v>
      </c>
      <c r="B11" s="427" t="str">
        <f>'[4]6-x'!AK11</f>
        <v/>
      </c>
      <c r="C11" s="427" t="str">
        <f>'[4]6-x'!AL11</f>
        <v/>
      </c>
      <c r="D11" s="427" t="str">
        <f>'[4]6-x'!AM11</f>
        <v/>
      </c>
      <c r="E11" s="427" t="str">
        <f>'[4]6-x'!AN11</f>
        <v/>
      </c>
      <c r="F11" s="427" t="str">
        <f>'[4]6-x'!AO11</f>
        <v/>
      </c>
      <c r="G11" s="427" t="str">
        <f>'[4]6-x'!AP11</f>
        <v/>
      </c>
      <c r="H11" s="453" t="str">
        <f>'[4]6-x'!AQ11</f>
        <v/>
      </c>
      <c r="I11" s="349"/>
    </row>
    <row r="12" spans="1:20" x14ac:dyDescent="0.3">
      <c r="A12" s="363" t="s">
        <v>291</v>
      </c>
      <c r="B12" s="427" t="str">
        <f>'[4]6-x'!AK12</f>
        <v/>
      </c>
      <c r="C12" s="427" t="str">
        <f>'[4]6-x'!AL12</f>
        <v/>
      </c>
      <c r="D12" s="427" t="str">
        <f>'[4]6-x'!AM12</f>
        <v/>
      </c>
      <c r="E12" s="427" t="str">
        <f>'[4]6-x'!AN12</f>
        <v/>
      </c>
      <c r="F12" s="427" t="str">
        <f>'[4]6-x'!AO12</f>
        <v/>
      </c>
      <c r="G12" s="427" t="str">
        <f>'[4]6-x'!AP12</f>
        <v/>
      </c>
      <c r="H12" s="453" t="str">
        <f>'[4]6-x'!AQ12</f>
        <v/>
      </c>
      <c r="I12" s="349"/>
    </row>
    <row r="13" spans="1:20" x14ac:dyDescent="0.3">
      <c r="A13" s="360" t="s">
        <v>282</v>
      </c>
      <c r="B13" s="453">
        <f>'[4]6-x'!AK13</f>
        <v>0.81903563258745982</v>
      </c>
      <c r="C13" s="453">
        <f>'[4]6-x'!AL13</f>
        <v>0.58696905306942204</v>
      </c>
      <c r="D13" s="453">
        <f>'[4]6-x'!AM13</f>
        <v>0.42508528480136704</v>
      </c>
      <c r="E13" s="453">
        <f>'[4]6-x'!AN13</f>
        <v>0.60159460396568898</v>
      </c>
      <c r="F13" s="453">
        <f>'[4]6-x'!AO13</f>
        <v>0.44142449569344594</v>
      </c>
      <c r="G13" s="453">
        <f>'[4]6-x'!AP13</f>
        <v>0.48948237510109993</v>
      </c>
      <c r="H13" s="453">
        <f>'[4]6-x'!AQ13</f>
        <v>0.55364569944741859</v>
      </c>
      <c r="I13" s="349"/>
      <c r="J13" s="453">
        <f>'[4]6-x'!AK29</f>
        <v>0.87991160371620925</v>
      </c>
      <c r="K13" s="453">
        <f>'[4]6-x'!AL29</f>
        <v>0.66113864450125281</v>
      </c>
      <c r="L13" s="453">
        <f>'[4]6-x'!AM29</f>
        <v>0.51521711453109542</v>
      </c>
      <c r="M13" s="453">
        <f>'[4]6-x'!AN29</f>
        <v>0.78484319920089973</v>
      </c>
      <c r="N13" s="453">
        <f>'[4]6-x'!AO29</f>
        <v>0.57745003865470146</v>
      </c>
      <c r="O13" s="453">
        <f>'[4]6-x'!AP29</f>
        <v>0.58718597550375307</v>
      </c>
      <c r="P13" s="453">
        <f>'[4]6-x'!AQ29</f>
        <v>0.64389183397955718</v>
      </c>
      <c r="R13" s="454"/>
      <c r="T13" s="454"/>
    </row>
    <row r="14" spans="1:20" x14ac:dyDescent="0.3">
      <c r="A14" s="363" t="s">
        <v>283</v>
      </c>
      <c r="B14" s="427" t="str">
        <f>'[4]6-x'!AK14</f>
        <v/>
      </c>
      <c r="C14" s="427">
        <f>'[4]6-x'!AL14</f>
        <v>0.61276595744680851</v>
      </c>
      <c r="D14" s="427">
        <f>'[4]6-x'!AM14</f>
        <v>0.53819703991628054</v>
      </c>
      <c r="E14" s="427">
        <f>'[4]6-x'!AN14</f>
        <v>0.58148925860119527</v>
      </c>
      <c r="F14" s="427">
        <f>'[4]6-x'!AO14</f>
        <v>0.48205677557579008</v>
      </c>
      <c r="G14" s="427">
        <f>'[4]6-x'!AP14</f>
        <v>0.48959608323133413</v>
      </c>
      <c r="H14" s="453">
        <f>'[4]6-x'!AQ14</f>
        <v>0.55403563615582563</v>
      </c>
      <c r="I14" s="349"/>
      <c r="J14" s="427" t="str">
        <f>'[4]6-x'!AK30</f>
        <v/>
      </c>
      <c r="K14" s="427">
        <f>'[4]6-x'!AL30</f>
        <v>0.70713197560190011</v>
      </c>
      <c r="L14" s="427">
        <f>'[4]6-x'!AM30</f>
        <v>0.64545809385889485</v>
      </c>
      <c r="M14" s="427">
        <f>'[4]6-x'!AN30</f>
        <v>0.73574897363544989</v>
      </c>
      <c r="N14" s="427">
        <f>'[4]6-x'!AO30</f>
        <v>0.6377265253202542</v>
      </c>
      <c r="O14" s="427">
        <f>'[4]6-x'!AP30</f>
        <v>0.58730573855057555</v>
      </c>
      <c r="P14" s="453">
        <f>'[4]6-x'!AQ30</f>
        <v>0.66042129920170833</v>
      </c>
      <c r="R14" s="454"/>
    </row>
    <row r="15" spans="1:20" x14ac:dyDescent="0.3">
      <c r="A15" s="363" t="s">
        <v>284</v>
      </c>
      <c r="B15" s="427" t="str">
        <f>'[4]6-x'!AK15</f>
        <v/>
      </c>
      <c r="C15" s="427">
        <f>'[4]6-x'!AL15</f>
        <v>0.60504201680672265</v>
      </c>
      <c r="D15" s="427" t="str">
        <f>'[4]6-x'!AM15</f>
        <v/>
      </c>
      <c r="E15" s="427">
        <f>'[4]6-x'!AN15</f>
        <v>0.6953834266949972</v>
      </c>
      <c r="F15" s="427">
        <f>'[4]6-x'!AO15</f>
        <v>0.38801465833153698</v>
      </c>
      <c r="G15" s="427">
        <f>'[4]6-x'!AP15</f>
        <v>0.53105177754831101</v>
      </c>
      <c r="H15" s="453">
        <f>'[4]6-x'!AQ15</f>
        <v>0.61059467979972815</v>
      </c>
      <c r="I15" s="349"/>
      <c r="J15" s="427" t="str">
        <f>'[4]6-x'!AK31</f>
        <v/>
      </c>
      <c r="K15" s="427">
        <f>'[4]6-x'!AL31</f>
        <v>0.74784464817561536</v>
      </c>
      <c r="L15" s="427" t="str">
        <f>'[4]6-x'!AM31</f>
        <v/>
      </c>
      <c r="M15" s="427">
        <f>'[4]6-x'!AN31</f>
        <v>0.81934425003784417</v>
      </c>
      <c r="N15" s="427">
        <f>'[4]6-x'!AO31</f>
        <v>0.72052105450950799</v>
      </c>
      <c r="O15" s="427">
        <f>'[4]6-x'!AP31</f>
        <v>0.61845801089137276</v>
      </c>
      <c r="P15" s="453">
        <f>'[4]6-x'!AQ31</f>
        <v>0.7545839220549474</v>
      </c>
      <c r="R15" s="454"/>
    </row>
    <row r="16" spans="1:20" x14ac:dyDescent="0.3">
      <c r="A16" s="363" t="s">
        <v>285</v>
      </c>
      <c r="B16" s="427" t="str">
        <f>'[4]6-x'!AK16</f>
        <v/>
      </c>
      <c r="C16" s="427">
        <f>'[4]6-x'!AL16</f>
        <v>0.5844155844155845</v>
      </c>
      <c r="D16" s="427">
        <f>'[4]6-x'!AM16</f>
        <v>0.44198895027624313</v>
      </c>
      <c r="E16" s="427">
        <f>'[4]6-x'!AN16</f>
        <v>0.55529847292919943</v>
      </c>
      <c r="F16" s="427">
        <f>'[4]6-x'!AO16</f>
        <v>0.59751037344398339</v>
      </c>
      <c r="G16" s="427">
        <f>'[4]6-x'!AP16</f>
        <v>0.46674445740956833</v>
      </c>
      <c r="H16" s="453">
        <f>'[4]6-x'!AQ16</f>
        <v>0.58251144479484218</v>
      </c>
      <c r="I16" s="349"/>
      <c r="J16" s="427" t="str">
        <f>'[4]6-x'!AK32</f>
        <v/>
      </c>
      <c r="K16" s="427">
        <f>'[4]6-x'!AL32</f>
        <v>0.64075455083463773</v>
      </c>
      <c r="L16" s="427">
        <f>'[4]6-x'!AM32</f>
        <v>0.53025568220556729</v>
      </c>
      <c r="M16" s="427">
        <f>'[4]6-x'!AN32</f>
        <v>0.74325013871699497</v>
      </c>
      <c r="N16" s="427">
        <f>'[4]6-x'!AO32</f>
        <v>0.64143723578770362</v>
      </c>
      <c r="O16" s="427">
        <f>'[4]6-x'!AP32</f>
        <v>0.56106287964940504</v>
      </c>
      <c r="P16" s="453">
        <f>'[4]6-x'!AQ32</f>
        <v>0.64247638845091237</v>
      </c>
      <c r="R16" s="454"/>
    </row>
    <row r="17" spans="1:20" x14ac:dyDescent="0.3">
      <c r="A17" s="363" t="s">
        <v>286</v>
      </c>
      <c r="B17" s="427" t="str">
        <f>'[4]6-x'!AK17</f>
        <v/>
      </c>
      <c r="C17" s="427">
        <f>'[4]6-x'!AL17</f>
        <v>0.73007503548975861</v>
      </c>
      <c r="D17" s="427" t="str">
        <f>'[4]6-x'!AM17</f>
        <v/>
      </c>
      <c r="E17" s="427">
        <f>'[4]6-x'!AN17</f>
        <v>0.68899521531100483</v>
      </c>
      <c r="F17" s="427">
        <f>'[4]6-x'!AO17</f>
        <v>0.60483870967741937</v>
      </c>
      <c r="G17" s="427" t="str">
        <f>'[4]6-x'!AP17</f>
        <v/>
      </c>
      <c r="H17" s="453">
        <f>'[4]6-x'!AQ17</f>
        <v>0.66050210300908729</v>
      </c>
      <c r="I17" s="349"/>
      <c r="J17" s="427" t="str">
        <f>'[4]6-x'!AK33</f>
        <v/>
      </c>
      <c r="K17" s="427">
        <f>'[4]6-x'!AL33</f>
        <v>0.85153725359738275</v>
      </c>
      <c r="L17" s="427" t="str">
        <f>'[4]6-x'!AM33</f>
        <v/>
      </c>
      <c r="M17" s="427">
        <f>'[4]6-x'!AN33</f>
        <v>0.84771197543544408</v>
      </c>
      <c r="N17" s="427">
        <f>'[4]6-x'!AO33</f>
        <v>0.76991767135122324</v>
      </c>
      <c r="O17" s="427">
        <f>'[4]6-x'!AP33</f>
        <v>0.18598452278589853</v>
      </c>
      <c r="P17" s="453">
        <f>'[4]6-x'!AQ33</f>
        <v>0.81774970158679017</v>
      </c>
      <c r="R17" s="454"/>
    </row>
    <row r="18" spans="1:20" x14ac:dyDescent="0.3">
      <c r="A18" s="363" t="s">
        <v>287</v>
      </c>
      <c r="B18" s="427">
        <f>'[4]6-x'!AK18</f>
        <v>0.81892629663330307</v>
      </c>
      <c r="C18" s="427">
        <f>'[4]6-x'!AL18</f>
        <v>0.4062746868299289</v>
      </c>
      <c r="D18" s="427">
        <f>'[4]6-x'!AM18</f>
        <v>0.38572806171648988</v>
      </c>
      <c r="E18" s="427">
        <f>'[4]6-x'!AN18</f>
        <v>0.73364581210515589</v>
      </c>
      <c r="F18" s="427">
        <f>'[4]6-x'!AO18</f>
        <v>0.29313573813207394</v>
      </c>
      <c r="G18" s="427">
        <f>'[4]6-x'!AP18</f>
        <v>0.30753459764223479</v>
      </c>
      <c r="H18" s="453">
        <f>'[4]6-x'!AQ18</f>
        <v>0.32434142812629291</v>
      </c>
      <c r="I18" s="349"/>
      <c r="J18" s="427">
        <f>'[4]6-x'!AK34</f>
        <v>0.87988538892267698</v>
      </c>
      <c r="K18" s="427">
        <f>'[4]6-x'!AL34</f>
        <v>0.55581433476404962</v>
      </c>
      <c r="L18" s="427">
        <f>'[4]6-x'!AM34</f>
        <v>0.47126580017529213</v>
      </c>
      <c r="M18" s="427">
        <f>'[4]6-x'!AN34</f>
        <v>0.86982133271259798</v>
      </c>
      <c r="N18" s="427">
        <f>'[4]6-x'!AO34</f>
        <v>0.49024760441148574</v>
      </c>
      <c r="O18" s="427">
        <f>'[4]6-x'!AP34</f>
        <v>0.48645743766122101</v>
      </c>
      <c r="P18" s="453">
        <f>'[4]6-x'!AQ34</f>
        <v>0.51966295686348529</v>
      </c>
      <c r="R18" s="454"/>
    </row>
    <row r="19" spans="1:20" x14ac:dyDescent="0.3">
      <c r="A19" s="363" t="s">
        <v>288</v>
      </c>
      <c r="B19" s="427" t="str">
        <f>'[4]6-x'!AK19</f>
        <v/>
      </c>
      <c r="C19" s="427" t="str">
        <f>'[4]6-x'!AL19</f>
        <v/>
      </c>
      <c r="D19" s="427" t="str">
        <f>'[4]6-x'!AM19</f>
        <v/>
      </c>
      <c r="E19" s="427" t="str">
        <f>'[4]6-x'!AN19</f>
        <v/>
      </c>
      <c r="F19" s="427" t="str">
        <f>'[4]6-x'!AO19</f>
        <v/>
      </c>
      <c r="G19" s="427" t="str">
        <f>'[4]6-x'!AP19</f>
        <v/>
      </c>
      <c r="H19" s="453" t="str">
        <f>'[4]6-x'!AQ19</f>
        <v/>
      </c>
      <c r="I19" s="349"/>
      <c r="J19" s="427" t="str">
        <f>'[4]6-x'!AK35</f>
        <v/>
      </c>
      <c r="K19" s="427">
        <f>'[4]6-x'!AL35</f>
        <v>0.25795356835769556</v>
      </c>
      <c r="L19" s="427" t="str">
        <f>'[4]6-x'!AM35</f>
        <v/>
      </c>
      <c r="M19" s="427" t="str">
        <f>'[4]6-x'!AN35</f>
        <v/>
      </c>
      <c r="N19" s="427" t="str">
        <f>'[4]6-x'!AO35</f>
        <v/>
      </c>
      <c r="O19" s="427" t="str">
        <f>'[4]6-x'!AP35</f>
        <v/>
      </c>
      <c r="P19" s="453">
        <f>'[4]6-x'!AQ35</f>
        <v>0.34393809114359414</v>
      </c>
      <c r="R19" s="454"/>
    </row>
    <row r="20" spans="1:20" x14ac:dyDescent="0.3">
      <c r="A20" s="365" t="s">
        <v>114</v>
      </c>
      <c r="B20" s="455">
        <f>'[4]6-x'!AK20</f>
        <v>0.36502938278123259</v>
      </c>
      <c r="C20" s="455">
        <f>'[4]6-x'!AL20</f>
        <v>0.56081755607601236</v>
      </c>
      <c r="D20" s="455">
        <f>'[4]6-x'!AM20</f>
        <v>0.42424957491064463</v>
      </c>
      <c r="E20" s="455">
        <f>'[4]6-x'!AN20</f>
        <v>0.47580123746107061</v>
      </c>
      <c r="F20" s="455">
        <f>'[4]6-x'!AO20</f>
        <v>0.3895786303186537</v>
      </c>
      <c r="G20" s="455">
        <f>'[4]6-x'!AP20</f>
        <v>0.44046136499920246</v>
      </c>
      <c r="H20" s="455">
        <f>'[4]6-x'!AQ20</f>
        <v>0.50595431541838687</v>
      </c>
      <c r="I20" s="349"/>
      <c r="J20" s="455">
        <f>'[4]6-x'!AK36</f>
        <v>0.36922189671573852</v>
      </c>
      <c r="K20" s="455">
        <f>'[4]6-x'!AL36</f>
        <v>0.61095232135927002</v>
      </c>
      <c r="L20" s="455">
        <f>'[4]6-x'!AM36</f>
        <v>0.51319552395034929</v>
      </c>
      <c r="M20" s="455">
        <f>'[4]6-x'!AN36</f>
        <v>0.66977016056838745</v>
      </c>
      <c r="N20" s="455">
        <f>'[4]6-x'!AO36</f>
        <v>0.49029691183370061</v>
      </c>
      <c r="O20" s="455">
        <f>'[4]6-x'!AP36</f>
        <v>0.51274731792560246</v>
      </c>
      <c r="P20" s="455">
        <f>'[4]6-x'!AQ36</f>
        <v>0.5662569852912902</v>
      </c>
      <c r="R20" s="454"/>
      <c r="T20" s="454"/>
    </row>
    <row r="21" spans="1:20" ht="15.6" x14ac:dyDescent="0.3">
      <c r="A21" s="64"/>
    </row>
    <row r="22" spans="1:20" ht="15.6" x14ac:dyDescent="0.3">
      <c r="A22" s="64"/>
    </row>
    <row r="23" spans="1:20" x14ac:dyDescent="0.3">
      <c r="B23" s="499" t="s">
        <v>186</v>
      </c>
      <c r="C23" s="499"/>
      <c r="D23" s="499"/>
      <c r="E23" s="499"/>
      <c r="F23" s="499"/>
      <c r="G23" s="499"/>
      <c r="H23" s="499"/>
      <c r="J23" s="499" t="s">
        <v>186</v>
      </c>
      <c r="K23" s="499"/>
      <c r="L23" s="499"/>
      <c r="M23" s="499"/>
      <c r="N23" s="499"/>
      <c r="O23" s="499"/>
      <c r="P23" s="499"/>
    </row>
    <row r="24" spans="1:20" ht="28.8" x14ac:dyDescent="0.3">
      <c r="B24" s="358" t="s">
        <v>31</v>
      </c>
      <c r="C24" s="358" t="s">
        <v>242</v>
      </c>
      <c r="D24" s="358" t="s">
        <v>36</v>
      </c>
      <c r="E24" s="358" t="s">
        <v>82</v>
      </c>
      <c r="F24" s="358" t="s">
        <v>272</v>
      </c>
      <c r="G24" s="358" t="s">
        <v>273</v>
      </c>
      <c r="H24" s="358" t="s">
        <v>114</v>
      </c>
      <c r="J24" s="358" t="s">
        <v>31</v>
      </c>
      <c r="K24" s="358" t="s">
        <v>242</v>
      </c>
      <c r="L24" s="358" t="s">
        <v>36</v>
      </c>
      <c r="M24" s="358" t="s">
        <v>82</v>
      </c>
      <c r="N24" s="358" t="s">
        <v>272</v>
      </c>
      <c r="O24" s="358" t="s">
        <v>273</v>
      </c>
      <c r="P24" s="358" t="s">
        <v>114</v>
      </c>
    </row>
    <row r="25" spans="1:20" x14ac:dyDescent="0.3">
      <c r="A25" s="359">
        <v>2019</v>
      </c>
      <c r="B25" s="500" t="s">
        <v>346</v>
      </c>
      <c r="C25" s="501"/>
      <c r="D25" s="501"/>
      <c r="E25" s="501"/>
      <c r="F25" s="501"/>
      <c r="G25" s="501"/>
      <c r="H25" s="502"/>
      <c r="J25" s="500" t="s">
        <v>347</v>
      </c>
      <c r="K25" s="501"/>
      <c r="L25" s="501"/>
      <c r="M25" s="501"/>
      <c r="N25" s="501"/>
      <c r="O25" s="501"/>
      <c r="P25" s="502"/>
    </row>
    <row r="26" spans="1:20" x14ac:dyDescent="0.3">
      <c r="A26" s="360" t="s">
        <v>275</v>
      </c>
      <c r="B26" s="453">
        <f>'[4]6-x'!AK98</f>
        <v>0.37590059517594238</v>
      </c>
      <c r="C26" s="453">
        <f>'[4]6-x'!AL98</f>
        <v>0.53150074367206124</v>
      </c>
      <c r="D26" s="453">
        <f>'[4]6-x'!AM98</f>
        <v>0.4005786135529098</v>
      </c>
      <c r="E26" s="453">
        <f>'[4]6-x'!AN98</f>
        <v>0.33656086253415235</v>
      </c>
      <c r="F26" s="453">
        <f>'[4]6-x'!AO98</f>
        <v>0.31567771404166367</v>
      </c>
      <c r="G26" s="453">
        <f>'[4]6-x'!AP98</f>
        <v>0.36341288029775237</v>
      </c>
      <c r="H26" s="453">
        <f>'[4]6-x'!AQ98</f>
        <v>0.4548843193502361</v>
      </c>
      <c r="I26" s="349"/>
      <c r="Q26" s="349"/>
      <c r="T26" s="454"/>
    </row>
    <row r="27" spans="1:20" x14ac:dyDescent="0.3">
      <c r="A27" s="363" t="s">
        <v>276</v>
      </c>
      <c r="B27" s="427" t="str">
        <f>'[4]6-x'!AK99</f>
        <v/>
      </c>
      <c r="C27" s="427">
        <f>'[4]6-x'!AL99</f>
        <v>0.35566093657379971</v>
      </c>
      <c r="D27" s="427">
        <f>'[4]6-x'!AM99</f>
        <v>0.4005786135529098</v>
      </c>
      <c r="E27" s="427">
        <f>'[4]6-x'!AN99</f>
        <v>0.37990713381173491</v>
      </c>
      <c r="F27" s="427">
        <f>'[4]6-x'!AO99</f>
        <v>0.41570438799076215</v>
      </c>
      <c r="G27" s="427">
        <f>'[4]6-x'!AP99</f>
        <v>0.36389366218538355</v>
      </c>
      <c r="H27" s="453">
        <f>'[4]6-x'!AQ99</f>
        <v>0.37827943441877249</v>
      </c>
      <c r="I27" s="349"/>
      <c r="Q27" s="349"/>
    </row>
    <row r="28" spans="1:20" x14ac:dyDescent="0.3">
      <c r="A28" s="363" t="s">
        <v>277</v>
      </c>
      <c r="B28" s="427" t="str">
        <f>'[4]6-x'!AK100</f>
        <v/>
      </c>
      <c r="C28" s="427">
        <f>'[4]6-x'!AL100</f>
        <v>0.48966267682263337</v>
      </c>
      <c r="D28" s="427" t="str">
        <f>'[4]6-x'!AM100</f>
        <v/>
      </c>
      <c r="E28" s="427">
        <f>'[4]6-x'!AN100</f>
        <v>0.22771838825985202</v>
      </c>
      <c r="F28" s="427">
        <f>'[4]6-x'!AO100</f>
        <v>0.27451578465761778</v>
      </c>
      <c r="G28" s="427">
        <f>'[4]6-x'!AP100</f>
        <v>0.31816173221387545</v>
      </c>
      <c r="H28" s="453">
        <f>'[4]6-x'!AQ100</f>
        <v>0.47482662939353737</v>
      </c>
      <c r="I28" s="349"/>
      <c r="Q28" s="349"/>
    </row>
    <row r="29" spans="1:20" x14ac:dyDescent="0.3">
      <c r="A29" s="363" t="s">
        <v>278</v>
      </c>
      <c r="B29" s="427">
        <f>'[4]6-x'!AK101</f>
        <v>0.37590059517594238</v>
      </c>
      <c r="C29" s="427">
        <f>'[4]6-x'!AL101</f>
        <v>0.38030847242763577</v>
      </c>
      <c r="D29" s="427" t="str">
        <f>'[4]6-x'!AM101</f>
        <v/>
      </c>
      <c r="E29" s="427">
        <f>'[4]6-x'!AN101</f>
        <v>0.33060887133804762</v>
      </c>
      <c r="F29" s="427">
        <f>'[4]6-x'!AO101</f>
        <v>0.26083176351253445</v>
      </c>
      <c r="G29" s="427">
        <f>'[4]6-x'!AP101</f>
        <v>0.3974826101358066</v>
      </c>
      <c r="H29" s="453">
        <f>'[4]6-x'!AQ101</f>
        <v>0.34742862861427704</v>
      </c>
      <c r="I29" s="349"/>
      <c r="Q29" s="349"/>
    </row>
    <row r="30" spans="1:20" x14ac:dyDescent="0.3">
      <c r="A30" s="363" t="s">
        <v>279</v>
      </c>
      <c r="B30" s="427" t="str">
        <f>'[4]6-x'!AK102</f>
        <v/>
      </c>
      <c r="C30" s="427">
        <f>'[4]6-x'!AL102</f>
        <v>0.53460053460053458</v>
      </c>
      <c r="D30" s="427" t="str">
        <f>'[4]6-x'!AM102</f>
        <v/>
      </c>
      <c r="E30" s="427">
        <f>'[4]6-x'!AN102</f>
        <v>0.43966780654616511</v>
      </c>
      <c r="F30" s="427">
        <f>'[4]6-x'!AO102</f>
        <v>0.46662346079066758</v>
      </c>
      <c r="G30" s="427">
        <f>'[4]6-x'!AP102</f>
        <v>0.40022234574763765</v>
      </c>
      <c r="H30" s="453">
        <f>'[4]6-x'!AQ102</f>
        <v>0.53230552880865201</v>
      </c>
      <c r="I30" s="349"/>
      <c r="Q30" s="349"/>
    </row>
    <row r="31" spans="1:20" x14ac:dyDescent="0.3">
      <c r="A31" s="363" t="s">
        <v>280</v>
      </c>
      <c r="B31" s="427" t="str">
        <f>'[4]6-x'!AK103</f>
        <v/>
      </c>
      <c r="C31" s="427" t="str">
        <f>'[4]6-x'!AL103</f>
        <v/>
      </c>
      <c r="D31" s="427" t="str">
        <f>'[4]6-x'!AM103</f>
        <v/>
      </c>
      <c r="E31" s="427" t="str">
        <f>'[4]6-x'!AN103</f>
        <v/>
      </c>
      <c r="F31" s="427" t="str">
        <f>'[4]6-x'!AO103</f>
        <v/>
      </c>
      <c r="G31" s="427" t="str">
        <f>'[4]6-x'!AP103</f>
        <v/>
      </c>
      <c r="H31" s="453" t="str">
        <f>'[4]6-x'!AQ103</f>
        <v/>
      </c>
      <c r="I31" s="349"/>
      <c r="Q31" s="349"/>
    </row>
    <row r="32" spans="1:20" x14ac:dyDescent="0.3">
      <c r="A32" s="363" t="s">
        <v>291</v>
      </c>
      <c r="B32" s="427" t="str">
        <f>'[4]6-x'!AK104</f>
        <v/>
      </c>
      <c r="C32" s="427" t="str">
        <f>'[4]6-x'!AL104</f>
        <v/>
      </c>
      <c r="D32" s="427" t="str">
        <f>'[4]6-x'!AM104</f>
        <v/>
      </c>
      <c r="E32" s="427" t="str">
        <f>'[4]6-x'!AN104</f>
        <v/>
      </c>
      <c r="F32" s="427" t="str">
        <f>'[4]6-x'!AO104</f>
        <v/>
      </c>
      <c r="G32" s="427" t="str">
        <f>'[4]6-x'!AP104</f>
        <v/>
      </c>
      <c r="H32" s="453" t="str">
        <f>'[4]6-x'!AQ104</f>
        <v/>
      </c>
      <c r="I32" s="349"/>
      <c r="Q32" s="349"/>
    </row>
    <row r="33" spans="1:20" x14ac:dyDescent="0.3">
      <c r="A33" s="360" t="s">
        <v>282</v>
      </c>
      <c r="B33" s="453">
        <f>'[4]6-x'!AK105</f>
        <v>0.81020360768923683</v>
      </c>
      <c r="C33" s="453">
        <f>'[4]6-x'!AL105</f>
        <v>0.58627504174390355</v>
      </c>
      <c r="D33" s="453">
        <f>'[4]6-x'!AM105</f>
        <v>0.43075032690925946</v>
      </c>
      <c r="E33" s="453">
        <f>'[4]6-x'!AN105</f>
        <v>0.57784829675368732</v>
      </c>
      <c r="F33" s="453">
        <f>'[4]6-x'!AO105</f>
        <v>0.43654604525157109</v>
      </c>
      <c r="G33" s="453">
        <f>'[4]6-x'!AP105</f>
        <v>0.48988695579779284</v>
      </c>
      <c r="H33" s="453">
        <f>'[4]6-x'!AQ105</f>
        <v>0.55326575775783293</v>
      </c>
      <c r="I33" s="349"/>
      <c r="J33" s="453">
        <f>'[4]6-x'!AK121</f>
        <v>0.8716265470997564</v>
      </c>
      <c r="K33" s="453">
        <f>'[4]6-x'!AL121</f>
        <v>0.65715776132749315</v>
      </c>
      <c r="L33" s="453">
        <f>'[4]6-x'!AM121</f>
        <v>0.5263431614567442</v>
      </c>
      <c r="M33" s="453">
        <f>'[4]6-x'!AN121</f>
        <v>0.76721876955955426</v>
      </c>
      <c r="N33" s="453">
        <f>'[4]6-x'!AO121</f>
        <v>0.57223150615105289</v>
      </c>
      <c r="O33" s="453">
        <f>'[4]6-x'!AP121</f>
        <v>0.58785730065437569</v>
      </c>
      <c r="P33" s="453">
        <f>'[4]6-x'!AQ121</f>
        <v>0.64025422556058487</v>
      </c>
      <c r="Q33" s="349"/>
      <c r="T33" s="454"/>
    </row>
    <row r="34" spans="1:20" x14ac:dyDescent="0.3">
      <c r="A34" s="363" t="s">
        <v>283</v>
      </c>
      <c r="B34" s="427" t="str">
        <f>'[4]6-x'!AK106</f>
        <v/>
      </c>
      <c r="C34" s="427">
        <f>'[4]6-x'!AL106</f>
        <v>0.62948067844028677</v>
      </c>
      <c r="D34" s="427">
        <f>'[4]6-x'!AM106</f>
        <v>0.54265902924329212</v>
      </c>
      <c r="E34" s="427">
        <f>'[4]6-x'!AN106</f>
        <v>0.53691275167785235</v>
      </c>
      <c r="F34" s="427">
        <f>'[4]6-x'!AO106</f>
        <v>0.48160535117056863</v>
      </c>
      <c r="G34" s="427">
        <f>'[4]6-x'!AP106</f>
        <v>0.48999591670069415</v>
      </c>
      <c r="H34" s="453">
        <f>'[4]6-x'!AQ106</f>
        <v>0.56092436509767418</v>
      </c>
      <c r="I34" s="349"/>
      <c r="J34" s="427" t="str">
        <f>'[4]6-x'!AK122</f>
        <v/>
      </c>
      <c r="K34" s="427">
        <f>'[4]6-x'!AL122</f>
        <v>0.7239432786266955</v>
      </c>
      <c r="L34" s="427">
        <f>'[4]6-x'!AM122</f>
        <v>0.65126192058156807</v>
      </c>
      <c r="M34" s="427">
        <f>'[4]6-x'!AN122</f>
        <v>0.65469342278953169</v>
      </c>
      <c r="N34" s="427">
        <f>'[4]6-x'!AO122</f>
        <v>0.63558088115567779</v>
      </c>
      <c r="O34" s="427">
        <f>'[4]6-x'!AP122</f>
        <v>0.58779312250144378</v>
      </c>
      <c r="P34" s="453">
        <f>'[4]6-x'!AQ122</f>
        <v>0.66863493535284724</v>
      </c>
      <c r="Q34" s="349"/>
    </row>
    <row r="35" spans="1:20" x14ac:dyDescent="0.3">
      <c r="A35" s="363" t="s">
        <v>284</v>
      </c>
      <c r="B35" s="427" t="str">
        <f>'[4]6-x'!AK107</f>
        <v/>
      </c>
      <c r="C35" s="427">
        <f>'[4]6-x'!AL107</f>
        <v>0.61120543293718177</v>
      </c>
      <c r="D35" s="427" t="str">
        <f>'[4]6-x'!AM107</f>
        <v/>
      </c>
      <c r="E35" s="427">
        <f>'[4]6-x'!AN107</f>
        <v>0.65005417118093167</v>
      </c>
      <c r="F35" s="427">
        <f>'[4]6-x'!AO107</f>
        <v>0.38893690579083839</v>
      </c>
      <c r="G35" s="427">
        <f>'[4]6-x'!AP107</f>
        <v>0.56523787093735278</v>
      </c>
      <c r="H35" s="453">
        <f>'[4]6-x'!AQ107</f>
        <v>0.61267699402670861</v>
      </c>
      <c r="I35" s="349"/>
      <c r="J35" s="427" t="str">
        <f>'[4]6-x'!AK123</f>
        <v/>
      </c>
      <c r="K35" s="427">
        <f>'[4]6-x'!AL123</f>
        <v>0.74475185462858717</v>
      </c>
      <c r="L35" s="427" t="str">
        <f>'[4]6-x'!AM123</f>
        <v/>
      </c>
      <c r="M35" s="427">
        <f>'[4]6-x'!AN123</f>
        <v>0.78564265747211215</v>
      </c>
      <c r="N35" s="427">
        <f>'[4]6-x'!AO123</f>
        <v>0.73595042547513867</v>
      </c>
      <c r="O35" s="427">
        <f>'[4]6-x'!AP123</f>
        <v>0.68443680137575236</v>
      </c>
      <c r="P35" s="453">
        <f>'[4]6-x'!AQ123</f>
        <v>0.74802928000218782</v>
      </c>
      <c r="Q35" s="349"/>
    </row>
    <row r="36" spans="1:20" x14ac:dyDescent="0.3">
      <c r="A36" s="363" t="s">
        <v>285</v>
      </c>
      <c r="B36" s="427" t="str">
        <f>'[4]6-x'!AK108</f>
        <v/>
      </c>
      <c r="C36" s="427">
        <f>'[4]6-x'!AL108</f>
        <v>0.58064516129032262</v>
      </c>
      <c r="D36" s="427">
        <f>'[4]6-x'!AM108</f>
        <v>0.44171779141104295</v>
      </c>
      <c r="E36" s="427">
        <f>'[4]6-x'!AN108</f>
        <v>0.55487053020961785</v>
      </c>
      <c r="F36" s="427">
        <f>'[4]6-x'!AO108</f>
        <v>0.57215511760966309</v>
      </c>
      <c r="G36" s="427">
        <f>'[4]6-x'!AP108</f>
        <v>0.47751691205730201</v>
      </c>
      <c r="H36" s="453">
        <f>'[4]6-x'!AQ108</f>
        <v>0.57582803775659264</v>
      </c>
      <c r="I36" s="349"/>
      <c r="J36" s="427" t="str">
        <f>'[4]6-x'!AK124</f>
        <v/>
      </c>
      <c r="K36" s="427">
        <f>'[4]6-x'!AL124</f>
        <v>0.6333856353423033</v>
      </c>
      <c r="L36" s="427">
        <f>'[4]6-x'!AM124</f>
        <v>0.54347524119387314</v>
      </c>
      <c r="M36" s="427">
        <f>'[4]6-x'!AN124</f>
        <v>0.73921012665132635</v>
      </c>
      <c r="N36" s="427">
        <f>'[4]6-x'!AO124</f>
        <v>0.60439620645804426</v>
      </c>
      <c r="O36" s="427">
        <f>'[4]6-x'!AP124</f>
        <v>0.57580506476576143</v>
      </c>
      <c r="P36" s="453">
        <f>'[4]6-x'!AQ124</f>
        <v>0.63223061146043902</v>
      </c>
      <c r="Q36" s="349"/>
    </row>
    <row r="37" spans="1:20" x14ac:dyDescent="0.3">
      <c r="A37" s="363" t="s">
        <v>286</v>
      </c>
      <c r="B37" s="427">
        <f>'[4]6-x'!AK109</f>
        <v>0.71656050955414019</v>
      </c>
      <c r="C37" s="427">
        <f>'[4]6-x'!AL109</f>
        <v>0.7256601491634751</v>
      </c>
      <c r="D37" s="427" t="str">
        <f>'[4]6-x'!AM109</f>
        <v/>
      </c>
      <c r="E37" s="427">
        <f>'[4]6-x'!AN109</f>
        <v>0.74875207986688863</v>
      </c>
      <c r="F37" s="427">
        <f>'[4]6-x'!AO109</f>
        <v>0.59741121805509456</v>
      </c>
      <c r="G37" s="427" t="str">
        <f>'[4]6-x'!AP109</f>
        <v/>
      </c>
      <c r="H37" s="453">
        <f>'[4]6-x'!AQ109</f>
        <v>0.66627754380985127</v>
      </c>
      <c r="I37" s="349"/>
      <c r="J37" s="427">
        <f>'[4]6-x'!AK125</f>
        <v>0.82964519216729671</v>
      </c>
      <c r="K37" s="427">
        <f>'[4]6-x'!AL125</f>
        <v>0.85122977388054022</v>
      </c>
      <c r="L37" s="427" t="str">
        <f>'[4]6-x'!AM125</f>
        <v/>
      </c>
      <c r="M37" s="427">
        <f>'[4]6-x'!AN125</f>
        <v>0.8695663971806572</v>
      </c>
      <c r="N37" s="427">
        <f>'[4]6-x'!AO125</f>
        <v>0.76972272402362818</v>
      </c>
      <c r="O37" s="427" t="str">
        <f>'[4]6-x'!AP125</f>
        <v/>
      </c>
      <c r="P37" s="453">
        <f>'[4]6-x'!AQ125</f>
        <v>0.82403012852423407</v>
      </c>
      <c r="Q37" s="349"/>
    </row>
    <row r="38" spans="1:20" x14ac:dyDescent="0.3">
      <c r="A38" s="363" t="s">
        <v>287</v>
      </c>
      <c r="B38" s="427">
        <f>'[4]6-x'!AK110</f>
        <v>0.81892629663330307</v>
      </c>
      <c r="C38" s="427">
        <f>'[4]6-x'!AL110</f>
        <v>0.39651944046701176</v>
      </c>
      <c r="D38" s="427">
        <f>'[4]6-x'!AM110</f>
        <v>0.39482342618995392</v>
      </c>
      <c r="E38" s="427">
        <f>'[4]6-x'!AN110</f>
        <v>0.50132293552430018</v>
      </c>
      <c r="F38" s="427">
        <f>'[4]6-x'!AO110</f>
        <v>0.29505778214900419</v>
      </c>
      <c r="G38" s="427">
        <f>'[4]6-x'!AP110</f>
        <v>0.35492457852706299</v>
      </c>
      <c r="H38" s="453">
        <f>'[4]6-x'!AQ110</f>
        <v>0.32601785127824284</v>
      </c>
      <c r="I38" s="349"/>
      <c r="J38" s="427">
        <f>'[4]6-x'!AK126</f>
        <v>0.87970281501779757</v>
      </c>
      <c r="K38" s="427">
        <f>'[4]6-x'!AL126</f>
        <v>0.53831680851623709</v>
      </c>
      <c r="L38" s="427">
        <f>'[4]6-x'!AM126</f>
        <v>0.47056177731950743</v>
      </c>
      <c r="M38" s="427">
        <f>'[4]6-x'!AN126</f>
        <v>0.78412343158688813</v>
      </c>
      <c r="N38" s="427">
        <f>'[4]6-x'!AO126</f>
        <v>0.5035532782290526</v>
      </c>
      <c r="O38" s="427">
        <f>'[4]6-x'!AP126</f>
        <v>0.61641349001624146</v>
      </c>
      <c r="P38" s="453">
        <f>'[4]6-x'!AQ126</f>
        <v>0.52481581183121828</v>
      </c>
      <c r="Q38" s="349"/>
    </row>
    <row r="39" spans="1:20" x14ac:dyDescent="0.3">
      <c r="A39" s="363" t="s">
        <v>288</v>
      </c>
      <c r="B39" s="427" t="str">
        <f>'[4]6-x'!AK111</f>
        <v/>
      </c>
      <c r="C39" s="427" t="str">
        <f>'[4]6-x'!AL111</f>
        <v/>
      </c>
      <c r="D39" s="427" t="str">
        <f>'[4]6-x'!AM111</f>
        <v/>
      </c>
      <c r="E39" s="427" t="str">
        <f>'[4]6-x'!AN111</f>
        <v/>
      </c>
      <c r="F39" s="427" t="str">
        <f>'[4]6-x'!AO111</f>
        <v/>
      </c>
      <c r="G39" s="427" t="str">
        <f>'[4]6-x'!AP111</f>
        <v/>
      </c>
      <c r="H39" s="453" t="str">
        <f>'[4]6-x'!AQ111</f>
        <v/>
      </c>
      <c r="I39" s="349"/>
      <c r="J39" s="427" t="str">
        <f>'[4]6-x'!AK127</f>
        <v/>
      </c>
      <c r="K39" s="427">
        <f>'[4]6-x'!AL127</f>
        <v>0.34393809114359414</v>
      </c>
      <c r="L39" s="427" t="str">
        <f>'[4]6-x'!AM127</f>
        <v/>
      </c>
      <c r="M39" s="427" t="str">
        <f>'[4]6-x'!AN127</f>
        <v/>
      </c>
      <c r="N39" s="427" t="str">
        <f>'[4]6-x'!AO127</f>
        <v/>
      </c>
      <c r="O39" s="427">
        <f>'[4]6-x'!AP127</f>
        <v>0.34393809114359414</v>
      </c>
      <c r="P39" s="453">
        <f>'[4]6-x'!AQ127</f>
        <v>0.34393809114359414</v>
      </c>
      <c r="Q39" s="349"/>
    </row>
    <row r="40" spans="1:20" x14ac:dyDescent="0.3">
      <c r="A40" s="365" t="s">
        <v>114</v>
      </c>
      <c r="B40" s="455">
        <f>'[4]6-x'!AK112</f>
        <v>0.3773824045425504</v>
      </c>
      <c r="C40" s="455">
        <f>'[4]6-x'!AL112</f>
        <v>0.56267871020328741</v>
      </c>
      <c r="D40" s="455">
        <f>'[4]6-x'!AM112</f>
        <v>0.43036296940307606</v>
      </c>
      <c r="E40" s="455">
        <f>'[4]6-x'!AN112</f>
        <v>0.46077804396970418</v>
      </c>
      <c r="F40" s="455">
        <f>'[4]6-x'!AO112</f>
        <v>0.38384242063038293</v>
      </c>
      <c r="G40" s="455">
        <f>'[4]6-x'!AP112</f>
        <v>0.43652943719332088</v>
      </c>
      <c r="H40" s="455">
        <f>'[4]6-x'!AQ112</f>
        <v>0.50417691071101522</v>
      </c>
      <c r="I40" s="349"/>
      <c r="J40" s="455">
        <f>'[4]6-x'!AK128</f>
        <v>0.38339895535801788</v>
      </c>
      <c r="K40" s="455">
        <f>'[4]6-x'!AL128</f>
        <v>0.61094816436827581</v>
      </c>
      <c r="L40" s="455">
        <f>'[4]6-x'!AM128</f>
        <v>0.52505470917505914</v>
      </c>
      <c r="M40" s="455">
        <f>'[4]6-x'!AN128</f>
        <v>0.64665903959440574</v>
      </c>
      <c r="N40" s="455">
        <f>'[4]6-x'!AO128</f>
        <v>0.48308024669884042</v>
      </c>
      <c r="O40" s="455">
        <f>'[4]6-x'!AP128</f>
        <v>0.50809992080802613</v>
      </c>
      <c r="P40" s="455">
        <f>'[4]6-x'!AQ128</f>
        <v>0.56154418392351613</v>
      </c>
      <c r="Q40" s="349"/>
      <c r="R40" s="454"/>
      <c r="T40" s="454"/>
    </row>
    <row r="41" spans="1:20" ht="15.6" x14ac:dyDescent="0.3">
      <c r="A41" s="64"/>
    </row>
    <row r="42" spans="1:20" ht="15.6" x14ac:dyDescent="0.3">
      <c r="A42" s="64"/>
    </row>
    <row r="43" spans="1:20" x14ac:dyDescent="0.3">
      <c r="B43" s="499" t="s">
        <v>186</v>
      </c>
      <c r="C43" s="499"/>
      <c r="D43" s="499"/>
      <c r="E43" s="499"/>
      <c r="F43" s="499"/>
      <c r="G43" s="499"/>
      <c r="H43" s="499"/>
      <c r="J43" s="499" t="s">
        <v>186</v>
      </c>
      <c r="K43" s="499"/>
      <c r="L43" s="499"/>
      <c r="M43" s="499"/>
      <c r="N43" s="499"/>
      <c r="O43" s="499"/>
      <c r="P43" s="499"/>
    </row>
    <row r="44" spans="1:20" ht="28.8" x14ac:dyDescent="0.3">
      <c r="B44" s="358" t="s">
        <v>31</v>
      </c>
      <c r="C44" s="358" t="s">
        <v>242</v>
      </c>
      <c r="D44" s="358" t="s">
        <v>36</v>
      </c>
      <c r="E44" s="358" t="s">
        <v>82</v>
      </c>
      <c r="F44" s="358" t="s">
        <v>272</v>
      </c>
      <c r="G44" s="358" t="s">
        <v>273</v>
      </c>
      <c r="H44" s="358" t="s">
        <v>114</v>
      </c>
      <c r="J44" s="358" t="s">
        <v>31</v>
      </c>
      <c r="K44" s="358" t="s">
        <v>242</v>
      </c>
      <c r="L44" s="358" t="s">
        <v>36</v>
      </c>
      <c r="M44" s="358" t="s">
        <v>82</v>
      </c>
      <c r="N44" s="358" t="s">
        <v>272</v>
      </c>
      <c r="O44" s="358" t="s">
        <v>273</v>
      </c>
      <c r="P44" s="358" t="s">
        <v>114</v>
      </c>
    </row>
    <row r="45" spans="1:20" x14ac:dyDescent="0.3">
      <c r="A45" s="359">
        <v>2018</v>
      </c>
      <c r="B45" s="500" t="s">
        <v>346</v>
      </c>
      <c r="C45" s="501"/>
      <c r="D45" s="501"/>
      <c r="E45" s="501"/>
      <c r="F45" s="501"/>
      <c r="G45" s="501"/>
      <c r="H45" s="502"/>
      <c r="J45" s="500" t="s">
        <v>347</v>
      </c>
      <c r="K45" s="501"/>
      <c r="L45" s="501"/>
      <c r="M45" s="501"/>
      <c r="N45" s="501"/>
      <c r="O45" s="501"/>
      <c r="P45" s="502"/>
    </row>
    <row r="46" spans="1:20" x14ac:dyDescent="0.3">
      <c r="A46" s="360" t="s">
        <v>275</v>
      </c>
      <c r="B46" s="453">
        <f>'[4]6-x'!AK190</f>
        <v>0.3830194701563997</v>
      </c>
      <c r="C46" s="453">
        <f>'[4]6-x'!AL190</f>
        <v>0.52905031259262292</v>
      </c>
      <c r="D46" s="453">
        <f>'[4]6-x'!AM190</f>
        <v>0.3930131004366812</v>
      </c>
      <c r="E46" s="453">
        <f>'[4]6-x'!AN190</f>
        <v>0.3361639686160463</v>
      </c>
      <c r="F46" s="453">
        <f>'[4]6-x'!AO190</f>
        <v>0.31890282931871144</v>
      </c>
      <c r="G46" s="453">
        <f>'[4]6-x'!AP190</f>
        <v>0.36789712092894955</v>
      </c>
      <c r="H46" s="453">
        <f>'[4]6-x'!AQ190</f>
        <v>0.4402408997796286</v>
      </c>
      <c r="I46" s="349"/>
    </row>
    <row r="47" spans="1:20" x14ac:dyDescent="0.3">
      <c r="A47" s="363" t="s">
        <v>276</v>
      </c>
      <c r="B47" s="427" t="str">
        <f>'[4]6-x'!AK191</f>
        <v/>
      </c>
      <c r="C47" s="427">
        <f>'[4]6-x'!AL191</f>
        <v>0.3667855323484463</v>
      </c>
      <c r="D47" s="427">
        <f>'[4]6-x'!AM191</f>
        <v>0.3930131004366812</v>
      </c>
      <c r="E47" s="427">
        <f>'[4]6-x'!AN191</f>
        <v>0.37457080428675477</v>
      </c>
      <c r="F47" s="427">
        <f>'[4]6-x'!AO191</f>
        <v>0.41412630852409987</v>
      </c>
      <c r="G47" s="427">
        <f>'[4]6-x'!AP191</f>
        <v>0.36828644501278768</v>
      </c>
      <c r="H47" s="453">
        <f>'[4]6-x'!AQ191</f>
        <v>0.38052508322198558</v>
      </c>
      <c r="I47" s="349"/>
    </row>
    <row r="48" spans="1:20" x14ac:dyDescent="0.3">
      <c r="A48" s="363" t="s">
        <v>277</v>
      </c>
      <c r="B48" s="427" t="str">
        <f>'[4]6-x'!AK192</f>
        <v/>
      </c>
      <c r="C48" s="427">
        <f>'[4]6-x'!AL192</f>
        <v>0.32097004279600572</v>
      </c>
      <c r="D48" s="427" t="str">
        <f>'[4]6-x'!AM192</f>
        <v/>
      </c>
      <c r="E48" s="427">
        <f>'[4]6-x'!AN192</f>
        <v>0.23279875840662184</v>
      </c>
      <c r="F48" s="427">
        <f>'[4]6-x'!AO192</f>
        <v>0.26857654431512978</v>
      </c>
      <c r="G48" s="427">
        <f>'[4]6-x'!AP192</f>
        <v>0.31804929764113438</v>
      </c>
      <c r="H48" s="453">
        <f>'[4]6-x'!AQ192</f>
        <v>0.31489451199737262</v>
      </c>
      <c r="I48" s="349"/>
    </row>
    <row r="49" spans="1:20" x14ac:dyDescent="0.3">
      <c r="A49" s="363" t="s">
        <v>278</v>
      </c>
      <c r="B49" s="427">
        <f>'[4]6-x'!AK193</f>
        <v>0.3830194701563997</v>
      </c>
      <c r="C49" s="427">
        <f>'[4]6-x'!AL193</f>
        <v>0.40174087713424839</v>
      </c>
      <c r="D49" s="427" t="str">
        <f>'[4]6-x'!AM193</f>
        <v/>
      </c>
      <c r="E49" s="427">
        <f>'[4]6-x'!AN193</f>
        <v>0.33057851239669422</v>
      </c>
      <c r="F49" s="427">
        <f>'[4]6-x'!AO193</f>
        <v>0.2682763246143528</v>
      </c>
      <c r="G49" s="427">
        <f>'[4]6-x'!AP193</f>
        <v>0.39569136073862388</v>
      </c>
      <c r="H49" s="453">
        <f>'[4]6-x'!AQ193</f>
        <v>0.36170445834430787</v>
      </c>
      <c r="I49" s="349"/>
    </row>
    <row r="50" spans="1:20" x14ac:dyDescent="0.3">
      <c r="A50" s="363" t="s">
        <v>279</v>
      </c>
      <c r="B50" s="427" t="str">
        <f>'[4]6-x'!AK194</f>
        <v/>
      </c>
      <c r="C50" s="427">
        <f>'[4]6-x'!AL194</f>
        <v>0.5330174711282204</v>
      </c>
      <c r="D50" s="427" t="str">
        <f>'[4]6-x'!AM194</f>
        <v/>
      </c>
      <c r="E50" s="427">
        <f>'[4]6-x'!AN194</f>
        <v>0.4391314954867041</v>
      </c>
      <c r="F50" s="427">
        <f>'[4]6-x'!AO194</f>
        <v>0.46583850931677018</v>
      </c>
      <c r="G50" s="427">
        <f>'[4]6-x'!AP194</f>
        <v>0.4001778568252557</v>
      </c>
      <c r="H50" s="453">
        <f>'[4]6-x'!AQ194</f>
        <v>0.53040469611726682</v>
      </c>
      <c r="I50" s="349"/>
    </row>
    <row r="51" spans="1:20" x14ac:dyDescent="0.3">
      <c r="A51" s="363" t="s">
        <v>280</v>
      </c>
      <c r="B51" s="427" t="str">
        <f>'[4]6-x'!AK195</f>
        <v/>
      </c>
      <c r="C51" s="427" t="str">
        <f>'[4]6-x'!AL195</f>
        <v/>
      </c>
      <c r="D51" s="427" t="str">
        <f>'[4]6-x'!AM195</f>
        <v/>
      </c>
      <c r="E51" s="427" t="str">
        <f>'[4]6-x'!AN195</f>
        <v/>
      </c>
      <c r="F51" s="427" t="str">
        <f>'[4]6-x'!AO195</f>
        <v/>
      </c>
      <c r="G51" s="427" t="str">
        <f>'[4]6-x'!AP195</f>
        <v/>
      </c>
      <c r="H51" s="453" t="str">
        <f>'[4]6-x'!AQ195</f>
        <v/>
      </c>
      <c r="I51" s="349"/>
    </row>
    <row r="52" spans="1:20" x14ac:dyDescent="0.3">
      <c r="A52" s="363" t="s">
        <v>291</v>
      </c>
      <c r="B52" s="427" t="str">
        <f>'[4]6-x'!AK196</f>
        <v/>
      </c>
      <c r="C52" s="427" t="str">
        <f>'[4]6-x'!AL196</f>
        <v/>
      </c>
      <c r="D52" s="427" t="str">
        <f>'[4]6-x'!AM196</f>
        <v/>
      </c>
      <c r="E52" s="427" t="str">
        <f>'[4]6-x'!AN196</f>
        <v/>
      </c>
      <c r="F52" s="427" t="str">
        <f>'[4]6-x'!AO196</f>
        <v/>
      </c>
      <c r="G52" s="427" t="str">
        <f>'[4]6-x'!AP196</f>
        <v/>
      </c>
      <c r="H52" s="453" t="str">
        <f>'[4]6-x'!AQ196</f>
        <v/>
      </c>
      <c r="I52" s="349"/>
    </row>
    <row r="53" spans="1:20" x14ac:dyDescent="0.3">
      <c r="A53" s="360" t="s">
        <v>282</v>
      </c>
      <c r="B53" s="453">
        <f>'[4]6-x'!AK197</f>
        <v>0.80861057727977359</v>
      </c>
      <c r="C53" s="453">
        <f>'[4]6-x'!AL197</f>
        <v>0.58604936860343371</v>
      </c>
      <c r="D53" s="453">
        <f>'[4]6-x'!AM197</f>
        <v>0.38961189866726992</v>
      </c>
      <c r="E53" s="453">
        <f>'[4]6-x'!AN197</f>
        <v>0.58075531623902177</v>
      </c>
      <c r="F53" s="453">
        <f>'[4]6-x'!AO197</f>
        <v>0.44811047589798375</v>
      </c>
      <c r="G53" s="453">
        <f>'[4]6-x'!AP197</f>
        <v>0.51065335617645435</v>
      </c>
      <c r="H53" s="453">
        <f>'[4]6-x'!AQ197</f>
        <v>0.55320590343918397</v>
      </c>
      <c r="I53" s="349"/>
      <c r="J53" s="453">
        <f>'[4]6-x'!AK213</f>
        <v>0.87205580356855106</v>
      </c>
      <c r="K53" s="453">
        <f>'[4]6-x'!AL213</f>
        <v>0.65860959392184415</v>
      </c>
      <c r="L53" s="453">
        <f>'[4]6-x'!AM213</f>
        <v>0.44360248441475486</v>
      </c>
      <c r="M53" s="453">
        <f>'[4]6-x'!AN213</f>
        <v>0.7732525904934342</v>
      </c>
      <c r="N53" s="453">
        <f>'[4]6-x'!AO213</f>
        <v>0.58534041748093124</v>
      </c>
      <c r="O53" s="453">
        <f>'[4]6-x'!AP213</f>
        <v>0.58904053772096987</v>
      </c>
      <c r="P53" s="453">
        <f>'[4]6-x'!AQ213</f>
        <v>0.64090408491407458</v>
      </c>
      <c r="S53" s="456"/>
      <c r="T53" s="457"/>
    </row>
    <row r="54" spans="1:20" x14ac:dyDescent="0.3">
      <c r="A54" s="363" t="s">
        <v>283</v>
      </c>
      <c r="B54" s="427" t="str">
        <f>'[4]6-x'!AK198</f>
        <v/>
      </c>
      <c r="C54" s="427">
        <f>'[4]6-x'!AL198</f>
        <v>0.634920634920635</v>
      </c>
      <c r="D54" s="427">
        <f>'[4]6-x'!AM198</f>
        <v>0.51071073911193077</v>
      </c>
      <c r="E54" s="427">
        <f>'[4]6-x'!AN198</f>
        <v>0.55581287633163501</v>
      </c>
      <c r="F54" s="427">
        <f>'[4]6-x'!AO198</f>
        <v>0.48309178743961351</v>
      </c>
      <c r="G54" s="427">
        <f>'[4]6-x'!AP198</f>
        <v>0.51100070972320799</v>
      </c>
      <c r="H54" s="453">
        <f>'[4]6-x'!AQ198</f>
        <v>0.57063024347946756</v>
      </c>
      <c r="I54" s="349"/>
      <c r="J54" s="427" t="str">
        <f>'[4]6-x'!AK214</f>
        <v/>
      </c>
      <c r="K54" s="427">
        <f>'[4]6-x'!AL214</f>
        <v>0.72981142039219671</v>
      </c>
      <c r="L54" s="427">
        <f>'[4]6-x'!AM214</f>
        <v>0.61275026226390994</v>
      </c>
      <c r="M54" s="427">
        <f>'[4]6-x'!AN214</f>
        <v>0.69061111168664335</v>
      </c>
      <c r="N54" s="427">
        <f>'[4]6-x'!AO214</f>
        <v>0.65584430859968879</v>
      </c>
      <c r="O54" s="427">
        <f>'[4]6-x'!AP214</f>
        <v>0.58867737811218113</v>
      </c>
      <c r="P54" s="453">
        <f>'[4]6-x'!AQ214</f>
        <v>0.67540867172773611</v>
      </c>
      <c r="S54" s="456"/>
      <c r="T54" s="457"/>
    </row>
    <row r="55" spans="1:20" x14ac:dyDescent="0.3">
      <c r="A55" s="363" t="s">
        <v>284</v>
      </c>
      <c r="B55" s="427" t="str">
        <f>'[4]6-x'!AK199</f>
        <v/>
      </c>
      <c r="C55" s="427">
        <f>'[4]6-x'!AL199</f>
        <v>0.59356966199505357</v>
      </c>
      <c r="D55" s="427" t="str">
        <f>'[4]6-x'!AM199</f>
        <v/>
      </c>
      <c r="E55" s="427">
        <f>'[4]6-x'!AN199</f>
        <v>0.72420036210018113</v>
      </c>
      <c r="F55" s="427">
        <f>'[4]6-x'!AO199</f>
        <v>0.38643194504079009</v>
      </c>
      <c r="G55" s="427">
        <f>'[4]6-x'!AP199</f>
        <v>0.55469953775038527</v>
      </c>
      <c r="H55" s="453">
        <f>'[4]6-x'!AQ199</f>
        <v>0.59972823195790737</v>
      </c>
      <c r="I55" s="349"/>
      <c r="J55" s="427" t="str">
        <f>'[4]6-x'!AK215</f>
        <v/>
      </c>
      <c r="K55" s="427">
        <f>'[4]6-x'!AL215</f>
        <v>0.73539197727017835</v>
      </c>
      <c r="L55" s="427" t="str">
        <f>'[4]6-x'!AM215</f>
        <v/>
      </c>
      <c r="M55" s="427">
        <f>'[4]6-x'!AN215</f>
        <v>0.82358247567839526</v>
      </c>
      <c r="N55" s="427">
        <f>'[4]6-x'!AO215</f>
        <v>0.74219383368136593</v>
      </c>
      <c r="O55" s="427">
        <f>'[4]6-x'!AP215</f>
        <v>0.7104471195184866</v>
      </c>
      <c r="P55" s="453">
        <f>'[4]6-x'!AQ215</f>
        <v>0.74140907629090191</v>
      </c>
      <c r="S55" s="456"/>
      <c r="T55" s="457"/>
    </row>
    <row r="56" spans="1:20" x14ac:dyDescent="0.3">
      <c r="A56" s="363" t="s">
        <v>285</v>
      </c>
      <c r="B56" s="427">
        <f>'[4]6-x'!AK200</f>
        <v>0.81892629663330296</v>
      </c>
      <c r="C56" s="427">
        <f>'[4]6-x'!AL200</f>
        <v>0.58111380145278457</v>
      </c>
      <c r="D56" s="427">
        <f>'[4]6-x'!AM200</f>
        <v>0.4044943820224719</v>
      </c>
      <c r="E56" s="427">
        <f>'[4]6-x'!AN200</f>
        <v>0.55274067250115155</v>
      </c>
      <c r="F56" s="427">
        <f>'[4]6-x'!AO200</f>
        <v>0.5761843790012805</v>
      </c>
      <c r="G56" s="427">
        <f>'[4]6-x'!AP200</f>
        <v>0.48497911895460055</v>
      </c>
      <c r="H56" s="453">
        <f>'[4]6-x'!AQ200</f>
        <v>0.57567780127558177</v>
      </c>
      <c r="I56" s="349"/>
      <c r="J56" s="427">
        <f>'[4]6-x'!AK216</f>
        <v>0.87962324002886061</v>
      </c>
      <c r="K56" s="427">
        <f>'[4]6-x'!AL216</f>
        <v>0.63606393377766646</v>
      </c>
      <c r="L56" s="427">
        <f>'[4]6-x'!AM216</f>
        <v>0.47405769501905365</v>
      </c>
      <c r="M56" s="427">
        <f>'[4]6-x'!AN216</f>
        <v>0.74222324890309133</v>
      </c>
      <c r="N56" s="427">
        <f>'[4]6-x'!AO216</f>
        <v>0.6099306321782817</v>
      </c>
      <c r="O56" s="427">
        <f>'[4]6-x'!AP216</f>
        <v>0.58417611814000459</v>
      </c>
      <c r="P56" s="453">
        <f>'[4]6-x'!AQ216</f>
        <v>0.63418459133939808</v>
      </c>
      <c r="S56" s="456"/>
      <c r="T56" s="457"/>
    </row>
    <row r="57" spans="1:20" x14ac:dyDescent="0.3">
      <c r="A57" s="363" t="s">
        <v>286</v>
      </c>
      <c r="B57" s="427">
        <f>'[4]6-x'!AK201</f>
        <v>0.71656050955414019</v>
      </c>
      <c r="C57" s="427">
        <f>'[4]6-x'!AL201</f>
        <v>0.72202166064981954</v>
      </c>
      <c r="D57" s="427" t="str">
        <f>'[4]6-x'!AM201</f>
        <v/>
      </c>
      <c r="E57" s="427">
        <f>'[4]6-x'!AN201</f>
        <v>0.7569386038687973</v>
      </c>
      <c r="F57" s="427">
        <f>'[4]6-x'!AO201</f>
        <v>0.59026069847515983</v>
      </c>
      <c r="G57" s="427" t="str">
        <f>'[4]6-x'!AP201</f>
        <v/>
      </c>
      <c r="H57" s="453">
        <f>'[4]6-x'!AQ201</f>
        <v>0.65991950925639475</v>
      </c>
      <c r="I57" s="349"/>
      <c r="J57" s="427">
        <f>'[4]6-x'!AK217</f>
        <v>0.83756090570363995</v>
      </c>
      <c r="K57" s="427">
        <f>'[4]6-x'!AL217</f>
        <v>0.85143302252170139</v>
      </c>
      <c r="L57" s="427" t="str">
        <f>'[4]6-x'!AM217</f>
        <v/>
      </c>
      <c r="M57" s="427">
        <f>'[4]6-x'!AN217</f>
        <v>0.87496649816405703</v>
      </c>
      <c r="N57" s="427">
        <f>'[4]6-x'!AO217</f>
        <v>0.75738441359880482</v>
      </c>
      <c r="O57" s="427" t="str">
        <f>'[4]6-x'!AP217</f>
        <v/>
      </c>
      <c r="P57" s="453">
        <f>'[4]6-x'!AQ217</f>
        <v>0.8227060315484348</v>
      </c>
      <c r="S57" s="456"/>
      <c r="T57" s="457"/>
    </row>
    <row r="58" spans="1:20" x14ac:dyDescent="0.3">
      <c r="A58" s="363" t="s">
        <v>287</v>
      </c>
      <c r="B58" s="427" t="str">
        <f>'[4]6-x'!AK202</f>
        <v/>
      </c>
      <c r="C58" s="427">
        <f>'[4]6-x'!AL202</f>
        <v>0.37878787878787878</v>
      </c>
      <c r="D58" s="427">
        <f>'[4]6-x'!AM202</f>
        <v>0.3563298030288034</v>
      </c>
      <c r="E58" s="427">
        <f>'[4]6-x'!AN202</f>
        <v>0.5022321428571429</v>
      </c>
      <c r="F58" s="427">
        <f>'[4]6-x'!AO202</f>
        <v>0.29685825018553641</v>
      </c>
      <c r="G58" s="427">
        <f>'[4]6-x'!AP202</f>
        <v>0.36930652441526468</v>
      </c>
      <c r="H58" s="453">
        <f>'[4]6-x'!AQ202</f>
        <v>0.31883049543096498</v>
      </c>
      <c r="I58" s="349"/>
      <c r="J58" s="427" t="str">
        <f>'[4]6-x'!AK218</f>
        <v/>
      </c>
      <c r="K58" s="427">
        <f>'[4]6-x'!AL218</f>
        <v>0.51003865113246472</v>
      </c>
      <c r="L58" s="427">
        <f>'[4]6-x'!AM218</f>
        <v>0.37335582159313879</v>
      </c>
      <c r="M58" s="427">
        <f>'[4]6-x'!AN218</f>
        <v>0.77958704084848429</v>
      </c>
      <c r="N58" s="427">
        <f>'[4]6-x'!AO218</f>
        <v>0.52296108195851843</v>
      </c>
      <c r="O58" s="427">
        <f>'[4]6-x'!AP218</f>
        <v>0.67014477934512329</v>
      </c>
      <c r="P58" s="453">
        <f>'[4]6-x'!AQ218</f>
        <v>0.51918447857185523</v>
      </c>
      <c r="S58" s="456"/>
      <c r="T58" s="457"/>
    </row>
    <row r="59" spans="1:20" x14ac:dyDescent="0.3">
      <c r="A59" s="363" t="s">
        <v>288</v>
      </c>
      <c r="B59" s="427" t="str">
        <f>'[4]6-x'!AK203</f>
        <v/>
      </c>
      <c r="C59" s="427" t="str">
        <f>'[4]6-x'!AL203</f>
        <v/>
      </c>
      <c r="D59" s="427" t="str">
        <f>'[4]6-x'!AM203</f>
        <v/>
      </c>
      <c r="E59" s="427" t="str">
        <f>'[4]6-x'!AN203</f>
        <v/>
      </c>
      <c r="F59" s="427" t="str">
        <f>'[4]6-x'!AO203</f>
        <v/>
      </c>
      <c r="G59" s="427" t="str">
        <f>'[4]6-x'!AP203</f>
        <v/>
      </c>
      <c r="H59" s="453" t="str">
        <f>'[4]6-x'!AQ203</f>
        <v/>
      </c>
      <c r="I59" s="349"/>
      <c r="J59" s="427" t="str">
        <f>'[4]6-x'!AK219</f>
        <v/>
      </c>
      <c r="K59" s="427" t="str">
        <f>'[4]6-x'!AL219</f>
        <v/>
      </c>
      <c r="L59" s="427" t="str">
        <f>'[4]6-x'!AM219</f>
        <v/>
      </c>
      <c r="M59" s="427" t="str">
        <f>'[4]6-x'!AN219</f>
        <v/>
      </c>
      <c r="N59" s="427" t="str">
        <f>'[4]6-x'!AO219</f>
        <v/>
      </c>
      <c r="O59" s="427" t="str">
        <f>'[4]6-x'!AP219</f>
        <v/>
      </c>
      <c r="P59" s="453" t="str">
        <f>'[4]6-x'!AQ219</f>
        <v/>
      </c>
    </row>
    <row r="60" spans="1:20" x14ac:dyDescent="0.3">
      <c r="A60" s="365" t="s">
        <v>114</v>
      </c>
      <c r="B60" s="455">
        <f>'[4]6-x'!AK204</f>
        <v>0.38399087836400086</v>
      </c>
      <c r="C60" s="455">
        <f>'[4]6-x'!AL204</f>
        <v>0.56364885423252753</v>
      </c>
      <c r="D60" s="455">
        <f>'[4]6-x'!AM204</f>
        <v>0.38964906913018099</v>
      </c>
      <c r="E60" s="455">
        <f>'[4]6-x'!AN204</f>
        <v>0.46272690442866105</v>
      </c>
      <c r="F60" s="455">
        <f>'[4]6-x'!AO204</f>
        <v>0.39252910966064464</v>
      </c>
      <c r="G60" s="455">
        <f>'[4]6-x'!AP204</f>
        <v>0.44901503801731968</v>
      </c>
      <c r="H60" s="455">
        <f>'[4]6-x'!AQ204</f>
        <v>0.49549506979407365</v>
      </c>
      <c r="I60" s="349"/>
      <c r="J60" s="455">
        <f>'[4]6-x'!AK220</f>
        <v>0.38809456440291612</v>
      </c>
      <c r="K60" s="455">
        <f>'[4]6-x'!AL220</f>
        <v>0.61572367041554166</v>
      </c>
      <c r="L60" s="455">
        <f>'[4]6-x'!AM220</f>
        <v>0.443107590545399</v>
      </c>
      <c r="M60" s="455">
        <f>'[4]6-x'!AN220</f>
        <v>0.65493272317354401</v>
      </c>
      <c r="N60" s="455">
        <f>'[4]6-x'!AO220</f>
        <v>0.49541365752719674</v>
      </c>
      <c r="O60" s="455">
        <f>'[4]6-x'!AP220</f>
        <v>0.50605708309727992</v>
      </c>
      <c r="P60" s="455">
        <f>'[4]6-x'!AQ220</f>
        <v>0.55350925897841763</v>
      </c>
      <c r="S60" s="456"/>
      <c r="T60" s="457"/>
    </row>
    <row r="61" spans="1:20" ht="15.6" x14ac:dyDescent="0.3">
      <c r="A61" s="64"/>
    </row>
    <row r="62" spans="1:20" ht="15.6" x14ac:dyDescent="0.3">
      <c r="A62" s="64"/>
    </row>
    <row r="63" spans="1:20" x14ac:dyDescent="0.3">
      <c r="B63" s="499" t="s">
        <v>186</v>
      </c>
      <c r="C63" s="499"/>
      <c r="D63" s="499"/>
      <c r="E63" s="499"/>
      <c r="F63" s="499"/>
      <c r="G63" s="499"/>
      <c r="H63" s="499"/>
      <c r="J63" s="499" t="s">
        <v>186</v>
      </c>
      <c r="K63" s="499"/>
      <c r="L63" s="499"/>
      <c r="M63" s="499"/>
      <c r="N63" s="499"/>
      <c r="O63" s="499"/>
      <c r="P63" s="499"/>
    </row>
    <row r="64" spans="1:20" ht="28.8" x14ac:dyDescent="0.3">
      <c r="B64" s="358" t="s">
        <v>31</v>
      </c>
      <c r="C64" s="358" t="s">
        <v>242</v>
      </c>
      <c r="D64" s="358" t="s">
        <v>36</v>
      </c>
      <c r="E64" s="358" t="s">
        <v>82</v>
      </c>
      <c r="F64" s="358" t="s">
        <v>272</v>
      </c>
      <c r="G64" s="358" t="s">
        <v>273</v>
      </c>
      <c r="H64" s="358" t="s">
        <v>114</v>
      </c>
      <c r="J64" s="358" t="s">
        <v>31</v>
      </c>
      <c r="K64" s="358" t="s">
        <v>242</v>
      </c>
      <c r="L64" s="358" t="s">
        <v>36</v>
      </c>
      <c r="M64" s="358" t="s">
        <v>82</v>
      </c>
      <c r="N64" s="358" t="s">
        <v>272</v>
      </c>
      <c r="O64" s="358" t="s">
        <v>273</v>
      </c>
      <c r="P64" s="358" t="s">
        <v>114</v>
      </c>
    </row>
    <row r="65" spans="1:19" x14ac:dyDescent="0.3">
      <c r="A65" s="359">
        <v>2017</v>
      </c>
      <c r="B65" s="500" t="s">
        <v>346</v>
      </c>
      <c r="C65" s="501"/>
      <c r="D65" s="501"/>
      <c r="E65" s="501"/>
      <c r="F65" s="501"/>
      <c r="G65" s="501"/>
      <c r="H65" s="502"/>
      <c r="J65" s="500" t="s">
        <v>347</v>
      </c>
      <c r="K65" s="501"/>
      <c r="L65" s="501"/>
      <c r="M65" s="501"/>
      <c r="N65" s="501"/>
      <c r="O65" s="501"/>
      <c r="P65" s="502"/>
    </row>
    <row r="66" spans="1:19" x14ac:dyDescent="0.3">
      <c r="A66" s="360" t="s">
        <v>275</v>
      </c>
      <c r="B66" s="453">
        <f>'[4]6-x'!AK282</f>
        <v>0.38762611307915107</v>
      </c>
      <c r="C66" s="453">
        <f>'[4]6-x'!AL282</f>
        <v>0.53045547436097129</v>
      </c>
      <c r="D66" s="453">
        <f>'[4]6-x'!AM282</f>
        <v>0.38560411311053983</v>
      </c>
      <c r="E66" s="453">
        <f>'[4]6-x'!AN282</f>
        <v>0.34970777601018127</v>
      </c>
      <c r="F66" s="453">
        <f>'[4]6-x'!AO282</f>
        <v>0.32296851350984079</v>
      </c>
      <c r="G66" s="453">
        <f>'[4]6-x'!AP282</f>
        <v>0.36575563084504203</v>
      </c>
      <c r="H66" s="453">
        <f>'[4]6-x'!AQ282</f>
        <v>0.44384809724387331</v>
      </c>
      <c r="I66" s="349"/>
      <c r="R66" s="349"/>
    </row>
    <row r="67" spans="1:19" x14ac:dyDescent="0.3">
      <c r="A67" s="363" t="s">
        <v>276</v>
      </c>
      <c r="B67" s="427" t="str">
        <f>'[4]6-x'!AK283</f>
        <v/>
      </c>
      <c r="C67" s="427">
        <f>'[4]6-x'!AL283</f>
        <v>0.36836181315870253</v>
      </c>
      <c r="D67" s="427">
        <f>'[4]6-x'!AM283</f>
        <v>0.38560411311053983</v>
      </c>
      <c r="E67" s="427">
        <f>'[4]6-x'!AN283</f>
        <v>0.37578288100208768</v>
      </c>
      <c r="F67" s="427">
        <f>'[4]6-x'!AO283</f>
        <v>0.40807073226025847</v>
      </c>
      <c r="G67" s="427">
        <f>'[4]6-x'!AP283</f>
        <v>0.36622583926754837</v>
      </c>
      <c r="H67" s="453">
        <f>'[4]6-x'!AQ283</f>
        <v>0.37710654081628192</v>
      </c>
      <c r="I67" s="349"/>
    </row>
    <row r="68" spans="1:19" x14ac:dyDescent="0.3">
      <c r="A68" s="363" t="s">
        <v>277</v>
      </c>
      <c r="B68" s="427" t="str">
        <f>'[4]6-x'!AK284</f>
        <v/>
      </c>
      <c r="C68" s="427">
        <f>'[4]6-x'!AL284</f>
        <v>0.30328559393428817</v>
      </c>
      <c r="D68" s="427" t="str">
        <f>'[4]6-x'!AM284</f>
        <v/>
      </c>
      <c r="E68" s="427">
        <f>'[4]6-x'!AN284</f>
        <v>0.23307005049851093</v>
      </c>
      <c r="F68" s="427">
        <f>'[4]6-x'!AO284</f>
        <v>0.26779736665922788</v>
      </c>
      <c r="G68" s="427">
        <f>'[4]6-x'!AP284</f>
        <v>0.3183868400106129</v>
      </c>
      <c r="H68" s="453">
        <f>'[4]6-x'!AQ284</f>
        <v>0.30209033194429119</v>
      </c>
      <c r="I68" s="349"/>
    </row>
    <row r="69" spans="1:19" x14ac:dyDescent="0.3">
      <c r="A69" s="363" t="s">
        <v>278</v>
      </c>
      <c r="B69" s="427">
        <f>'[4]6-x'!AK285</f>
        <v>0.38762611307915107</v>
      </c>
      <c r="C69" s="427">
        <f>'[4]6-x'!AL285</f>
        <v>0.38560411311053983</v>
      </c>
      <c r="D69" s="427" t="str">
        <f>'[4]6-x'!AM285</f>
        <v/>
      </c>
      <c r="E69" s="427">
        <f>'[4]6-x'!AN285</f>
        <v>0.3472557152503134</v>
      </c>
      <c r="F69" s="427">
        <f>'[4]6-x'!AO285</f>
        <v>0.26934011671405056</v>
      </c>
      <c r="G69" s="427">
        <f>'[4]6-x'!AP285</f>
        <v>0.38818201423334059</v>
      </c>
      <c r="H69" s="453">
        <f>'[4]6-x'!AQ285</f>
        <v>0.36747636980332687</v>
      </c>
      <c r="I69" s="349"/>
    </row>
    <row r="70" spans="1:19" x14ac:dyDescent="0.3">
      <c r="A70" s="363" t="s">
        <v>279</v>
      </c>
      <c r="B70" s="427" t="str">
        <f>'[4]6-x'!AK286</f>
        <v/>
      </c>
      <c r="C70" s="427">
        <f>'[4]6-x'!AL286</f>
        <v>0.5372532925418797</v>
      </c>
      <c r="D70" s="427" t="str">
        <f>'[4]6-x'!AM286</f>
        <v/>
      </c>
      <c r="E70" s="427">
        <f>'[4]6-x'!AN286</f>
        <v>0.40830214358625383</v>
      </c>
      <c r="F70" s="427">
        <f>'[4]6-x'!AO286</f>
        <v>0.47058823529411764</v>
      </c>
      <c r="G70" s="427">
        <f>'[4]6-x'!AP286</f>
        <v>0.38634900193174504</v>
      </c>
      <c r="H70" s="453">
        <f>'[4]6-x'!AQ286</f>
        <v>0.53445208379817011</v>
      </c>
      <c r="I70" s="349"/>
    </row>
    <row r="71" spans="1:19" x14ac:dyDescent="0.3">
      <c r="A71" s="363" t="s">
        <v>280</v>
      </c>
      <c r="B71" s="427" t="str">
        <f>'[4]6-x'!AK287</f>
        <v/>
      </c>
      <c r="C71" s="427" t="str">
        <f>'[4]6-x'!AL287</f>
        <v/>
      </c>
      <c r="D71" s="427" t="str">
        <f>'[4]6-x'!AM287</f>
        <v/>
      </c>
      <c r="E71" s="427" t="str">
        <f>'[4]6-x'!AN287</f>
        <v/>
      </c>
      <c r="F71" s="427" t="str">
        <f>'[4]6-x'!AO287</f>
        <v/>
      </c>
      <c r="G71" s="427" t="str">
        <f>'[4]6-x'!AP287</f>
        <v/>
      </c>
      <c r="H71" s="453" t="str">
        <f>'[4]6-x'!AQ287</f>
        <v/>
      </c>
      <c r="I71" s="349"/>
    </row>
    <row r="72" spans="1:19" x14ac:dyDescent="0.3">
      <c r="A72" s="360" t="s">
        <v>282</v>
      </c>
      <c r="B72" s="453">
        <f>'[4]6-x'!AK288</f>
        <v>0.80825516093452854</v>
      </c>
      <c r="C72" s="453">
        <f>'[4]6-x'!AL288</f>
        <v>0.58539223377480842</v>
      </c>
      <c r="D72" s="453">
        <f>'[4]6-x'!AM288</f>
        <v>0.42393776156024493</v>
      </c>
      <c r="E72" s="453">
        <f>'[4]6-x'!AN288</f>
        <v>0.57490969168793682</v>
      </c>
      <c r="F72" s="453">
        <f>'[4]6-x'!AO288</f>
        <v>0.44921732411086407</v>
      </c>
      <c r="G72" s="453">
        <f>'[4]6-x'!AP288</f>
        <v>0.51083861447235146</v>
      </c>
      <c r="H72" s="453">
        <f>'[4]6-x'!AQ288</f>
        <v>0.5564353680372448</v>
      </c>
      <c r="I72" s="349"/>
      <c r="J72" s="453">
        <f>'[4]6-x'!AK305</f>
        <v>0.87212133141335757</v>
      </c>
      <c r="K72" s="453">
        <f>'[4]6-x'!AL305</f>
        <v>0.65521506637731119</v>
      </c>
      <c r="L72" s="453">
        <f>'[4]6-x'!AM305</f>
        <v>0.51245113706396572</v>
      </c>
      <c r="M72" s="453">
        <f>'[4]6-x'!AN305</f>
        <v>0.77266115254102308</v>
      </c>
      <c r="N72" s="453">
        <f>'[4]6-x'!AO305</f>
        <v>0.58849215960367185</v>
      </c>
      <c r="O72" s="453">
        <f>'[4]6-x'!AP305</f>
        <v>0.59375475273571565</v>
      </c>
      <c r="P72" s="453">
        <f>'[4]6-x'!AQ305</f>
        <v>0.64218209566148465</v>
      </c>
      <c r="R72" s="349"/>
      <c r="S72" s="349"/>
    </row>
    <row r="73" spans="1:19" x14ac:dyDescent="0.3">
      <c r="A73" s="363" t="s">
        <v>283</v>
      </c>
      <c r="B73" s="427" t="str">
        <f>'[4]6-x'!AK289</f>
        <v/>
      </c>
      <c r="C73" s="427">
        <f>'[4]6-x'!AL289</f>
        <v>0.63536886692552053</v>
      </c>
      <c r="D73" s="427">
        <f>'[4]6-x'!AM289</f>
        <v>0.53723324876884049</v>
      </c>
      <c r="E73" s="427">
        <f>'[4]6-x'!AN289</f>
        <v>0.52348407735931368</v>
      </c>
      <c r="F73" s="427">
        <f>'[4]6-x'!AO289</f>
        <v>0.47713717693836982</v>
      </c>
      <c r="G73" s="427">
        <f>'[4]6-x'!AP289</f>
        <v>0.51121840386253914</v>
      </c>
      <c r="H73" s="453">
        <f>'[4]6-x'!AQ289</f>
        <v>0.56895021577251936</v>
      </c>
      <c r="I73" s="349"/>
      <c r="J73" s="427" t="str">
        <f>'[4]6-x'!AK306</f>
        <v/>
      </c>
      <c r="K73" s="427">
        <f>'[4]6-x'!AL306</f>
        <v>0.72975406347549432</v>
      </c>
      <c r="L73" s="427">
        <f>'[4]6-x'!AM306</f>
        <v>0.64065471472463942</v>
      </c>
      <c r="M73" s="427">
        <f>'[4]6-x'!AN306</f>
        <v>0.64268545298209945</v>
      </c>
      <c r="N73" s="427">
        <f>'[4]6-x'!AO306</f>
        <v>0.65172504854170754</v>
      </c>
      <c r="O73" s="427">
        <f>'[4]6-x'!AP306</f>
        <v>0.59359028288555138</v>
      </c>
      <c r="P73" s="453">
        <f>'[4]6-x'!AQ306</f>
        <v>0.67443766355758017</v>
      </c>
      <c r="S73" s="349"/>
    </row>
    <row r="74" spans="1:19" x14ac:dyDescent="0.3">
      <c r="A74" s="363" t="s">
        <v>284</v>
      </c>
      <c r="B74" s="427" t="str">
        <f>'[4]6-x'!AK290</f>
        <v/>
      </c>
      <c r="C74" s="427">
        <f>'[4]6-x'!AL290</f>
        <v>0.59200789343857918</v>
      </c>
      <c r="D74" s="427" t="str">
        <f>'[4]6-x'!AM290</f>
        <v/>
      </c>
      <c r="E74" s="427">
        <f>'[4]6-x'!AN290</f>
        <v>0.71656050955414019</v>
      </c>
      <c r="F74" s="427">
        <f>'[4]6-x'!AO290</f>
        <v>0.40026684456304207</v>
      </c>
      <c r="G74" s="427">
        <f>'[4]6-x'!AP290</f>
        <v>0.49281314168377827</v>
      </c>
      <c r="H74" s="453">
        <f>'[4]6-x'!AQ290</f>
        <v>0.60000849744866303</v>
      </c>
      <c r="I74" s="349"/>
      <c r="J74" s="427" t="str">
        <f>'[4]6-x'!AK307</f>
        <v/>
      </c>
      <c r="K74" s="427">
        <f>'[4]6-x'!AL307</f>
        <v>0.73372442054736065</v>
      </c>
      <c r="L74" s="427" t="str">
        <f>'[4]6-x'!AM307</f>
        <v/>
      </c>
      <c r="M74" s="427">
        <f>'[4]6-x'!AN307</f>
        <v>0.8271984164461551</v>
      </c>
      <c r="N74" s="427">
        <f>'[4]6-x'!AO307</f>
        <v>0.70838440570059102</v>
      </c>
      <c r="O74" s="427">
        <f>'[4]6-x'!AP307</f>
        <v>0.67630735558508559</v>
      </c>
      <c r="P74" s="453">
        <f>'[4]6-x'!AQ307</f>
        <v>0.74230845641189425</v>
      </c>
      <c r="S74" s="349"/>
    </row>
    <row r="75" spans="1:19" x14ac:dyDescent="0.3">
      <c r="A75" s="363" t="s">
        <v>285</v>
      </c>
      <c r="B75" s="427">
        <f>'[4]6-x'!AK291</f>
        <v>0.81892629663330319</v>
      </c>
      <c r="C75" s="427">
        <f>'[4]6-x'!AL291</f>
        <v>0.58113256279460201</v>
      </c>
      <c r="D75" s="427">
        <f>'[4]6-x'!AM291</f>
        <v>0.44384169646159533</v>
      </c>
      <c r="E75" s="427">
        <f>'[4]6-x'!AN291</f>
        <v>0.55546983490202129</v>
      </c>
      <c r="F75" s="427">
        <f>'[4]6-x'!AO291</f>
        <v>0.5865102639296188</v>
      </c>
      <c r="G75" s="427">
        <f>'[4]6-x'!AP291</f>
        <v>0.482573726541555</v>
      </c>
      <c r="H75" s="453">
        <f>'[4]6-x'!AQ291</f>
        <v>0.57846122881918682</v>
      </c>
      <c r="I75" s="349"/>
      <c r="J75" s="427">
        <f>'[4]6-x'!AK308</f>
        <v>0.88022609804773877</v>
      </c>
      <c r="K75" s="427">
        <f>'[4]6-x'!AL308</f>
        <v>0.63385682815721711</v>
      </c>
      <c r="L75" s="427">
        <f>'[4]6-x'!AM308</f>
        <v>0.55620841034537527</v>
      </c>
      <c r="M75" s="427">
        <f>'[4]6-x'!AN308</f>
        <v>0.7396397406492069</v>
      </c>
      <c r="N75" s="427">
        <f>'[4]6-x'!AO308</f>
        <v>0.62552503846132224</v>
      </c>
      <c r="O75" s="427">
        <f>'[4]6-x'!AP308</f>
        <v>0.57881018916595006</v>
      </c>
      <c r="P75" s="453">
        <f>'[4]6-x'!AQ308</f>
        <v>0.63544857750889228</v>
      </c>
      <c r="S75" s="349"/>
    </row>
    <row r="76" spans="1:19" x14ac:dyDescent="0.3">
      <c r="A76" s="363" t="s">
        <v>286</v>
      </c>
      <c r="B76" s="427">
        <f>'[4]6-x'!AK292</f>
        <v>0.71656050955414008</v>
      </c>
      <c r="C76" s="427">
        <f>'[4]6-x'!AL292</f>
        <v>0.72683222289521499</v>
      </c>
      <c r="D76" s="427" t="str">
        <f>'[4]6-x'!AM292</f>
        <v/>
      </c>
      <c r="E76" s="427">
        <f>'[4]6-x'!AN292</f>
        <v>0.74766355140186902</v>
      </c>
      <c r="F76" s="427">
        <f>'[4]6-x'!AO292</f>
        <v>0.61527943941206631</v>
      </c>
      <c r="G76" s="427" t="str">
        <f>'[4]6-x'!AP292</f>
        <v/>
      </c>
      <c r="H76" s="453">
        <f>'[4]6-x'!AQ292</f>
        <v>0.67439524389770522</v>
      </c>
      <c r="I76" s="349"/>
      <c r="J76" s="427">
        <f>'[4]6-x'!AK309</f>
        <v>0.83611490915241815</v>
      </c>
      <c r="K76" s="427">
        <f>'[4]6-x'!AL309</f>
        <v>0.85252093374465077</v>
      </c>
      <c r="L76" s="427" t="str">
        <f>'[4]6-x'!AM309</f>
        <v/>
      </c>
      <c r="M76" s="427">
        <f>'[4]6-x'!AN309</f>
        <v>0.87864747696200018</v>
      </c>
      <c r="N76" s="427">
        <f>'[4]6-x'!AO309</f>
        <v>0.77486317084209599</v>
      </c>
      <c r="O76" s="427" t="str">
        <f>'[4]6-x'!AP309</f>
        <v/>
      </c>
      <c r="P76" s="453">
        <f>'[4]6-x'!AQ309</f>
        <v>0.829764013999575</v>
      </c>
      <c r="S76" s="349"/>
    </row>
    <row r="77" spans="1:19" x14ac:dyDescent="0.3">
      <c r="A77" s="363" t="s">
        <v>287</v>
      </c>
      <c r="B77" s="427" t="str">
        <f>'[4]6-x'!AK293</f>
        <v/>
      </c>
      <c r="C77" s="427">
        <f>'[4]6-x'!AL293</f>
        <v>0.40413111809609342</v>
      </c>
      <c r="D77" s="427">
        <f>'[4]6-x'!AM293</f>
        <v>0.38986354775828458</v>
      </c>
      <c r="E77" s="427">
        <f>'[4]6-x'!AN293</f>
        <v>0.45813184016289132</v>
      </c>
      <c r="F77" s="427">
        <f>'[4]6-x'!AO293</f>
        <v>0.29597961029351311</v>
      </c>
      <c r="G77" s="427">
        <f>'[4]6-x'!AP293</f>
        <v>0.35946080878681974</v>
      </c>
      <c r="H77" s="453">
        <f>'[4]6-x'!AQ293</f>
        <v>0.32680585946523932</v>
      </c>
      <c r="I77" s="349"/>
      <c r="J77" s="427" t="str">
        <f>'[4]6-x'!AK310</f>
        <v/>
      </c>
      <c r="K77" s="427">
        <f>'[4]6-x'!AL310</f>
        <v>0.55792058058480298</v>
      </c>
      <c r="L77" s="427">
        <f>'[4]6-x'!AM310</f>
        <v>0.43516802221501766</v>
      </c>
      <c r="M77" s="427">
        <f>'[4]6-x'!AN310</f>
        <v>0.76500746173808076</v>
      </c>
      <c r="N77" s="427">
        <f>'[4]6-x'!AO310</f>
        <v>0.51909526543101903</v>
      </c>
      <c r="O77" s="427">
        <f>'[4]6-x'!AP310</f>
        <v>0.66275641813045083</v>
      </c>
      <c r="P77" s="453">
        <f>'[4]6-x'!AQ310</f>
        <v>0.5296534010398648</v>
      </c>
      <c r="S77" s="349"/>
    </row>
    <row r="78" spans="1:19" x14ac:dyDescent="0.3">
      <c r="A78" s="365" t="s">
        <v>114</v>
      </c>
      <c r="B78" s="455">
        <f>'[4]6-x'!AK294</f>
        <v>0.38848431913394182</v>
      </c>
      <c r="C78" s="455">
        <f>'[4]6-x'!AL294</f>
        <v>0.56313217324516673</v>
      </c>
      <c r="D78" s="455">
        <f>'[4]6-x'!AM294</f>
        <v>0.42341776524048841</v>
      </c>
      <c r="E78" s="455">
        <f>'[4]6-x'!AN294</f>
        <v>0.44148361851354934</v>
      </c>
      <c r="F78" s="455">
        <f>'[4]6-x'!AO294</f>
        <v>0.39289589491983606</v>
      </c>
      <c r="G78" s="455">
        <f>'[4]6-x'!AP294</f>
        <v>0.44671199153562824</v>
      </c>
      <c r="H78" s="455">
        <f>'[4]6-x'!AQ294</f>
        <v>0.49686739202130104</v>
      </c>
      <c r="I78" s="349"/>
      <c r="J78" s="455">
        <f>'[4]6-x'!AK311</f>
        <v>0.39204926897185316</v>
      </c>
      <c r="K78" s="455">
        <f>'[4]6-x'!AL311</f>
        <v>0.61217311073180647</v>
      </c>
      <c r="L78" s="455">
        <f>'[4]6-x'!AM311</f>
        <v>0.51104730534580445</v>
      </c>
      <c r="M78" s="455">
        <f>'[4]6-x'!AN311</f>
        <v>0.6194268339655884</v>
      </c>
      <c r="N78" s="455">
        <f>'[4]6-x'!AO311</f>
        <v>0.49533079126723389</v>
      </c>
      <c r="O78" s="455">
        <f>'[4]6-x'!AP311</f>
        <v>0.50673100075082855</v>
      </c>
      <c r="P78" s="455">
        <f>'[4]6-x'!AQ311</f>
        <v>0.55198774642444726</v>
      </c>
      <c r="R78" s="349"/>
      <c r="S78" s="349"/>
    </row>
    <row r="79" spans="1:19" ht="15.6" x14ac:dyDescent="0.3">
      <c r="A79" s="64"/>
    </row>
    <row r="80" spans="1:19" ht="15.6" x14ac:dyDescent="0.3">
      <c r="A80" s="64"/>
    </row>
    <row r="81" spans="1:19" x14ac:dyDescent="0.3">
      <c r="B81" s="499" t="s">
        <v>186</v>
      </c>
      <c r="C81" s="499"/>
      <c r="D81" s="499"/>
      <c r="E81" s="499"/>
      <c r="F81" s="499"/>
      <c r="G81" s="499"/>
      <c r="H81" s="499"/>
    </row>
    <row r="82" spans="1:19" ht="28.8" x14ac:dyDescent="0.3">
      <c r="B82" s="358" t="s">
        <v>31</v>
      </c>
      <c r="C82" s="358" t="s">
        <v>242</v>
      </c>
      <c r="D82" s="358" t="s">
        <v>36</v>
      </c>
      <c r="E82" s="358" t="s">
        <v>82</v>
      </c>
      <c r="F82" s="358" t="s">
        <v>272</v>
      </c>
      <c r="G82" s="358" t="s">
        <v>273</v>
      </c>
      <c r="H82" s="358" t="s">
        <v>114</v>
      </c>
    </row>
    <row r="83" spans="1:19" ht="14.7" customHeight="1" x14ac:dyDescent="0.3">
      <c r="A83" s="359">
        <v>2016</v>
      </c>
      <c r="B83" s="500" t="s">
        <v>346</v>
      </c>
      <c r="C83" s="501"/>
      <c r="D83" s="501"/>
      <c r="E83" s="501"/>
      <c r="F83" s="501"/>
      <c r="G83" s="501"/>
      <c r="H83" s="502"/>
    </row>
    <row r="84" spans="1:19" x14ac:dyDescent="0.3">
      <c r="A84" s="360" t="s">
        <v>275</v>
      </c>
      <c r="B84" s="453">
        <f>'[4]6-x'!AK367</f>
        <v>0.38154185302159954</v>
      </c>
      <c r="C84" s="453">
        <f>'[4]6-x'!AL367</f>
        <v>0.52767694076486116</v>
      </c>
      <c r="D84" s="453">
        <f>'[4]6-x'!AM367</f>
        <v>0.40336134453781514</v>
      </c>
      <c r="E84" s="453">
        <f>'[4]6-x'!AN367</f>
        <v>0.3490246641844173</v>
      </c>
      <c r="F84" s="453">
        <f>'[4]6-x'!AO367</f>
        <v>0.31640108174984594</v>
      </c>
      <c r="G84" s="453">
        <f>'[4]6-x'!AP367</f>
        <v>0.36513987228126421</v>
      </c>
      <c r="H84" s="453">
        <f>'[4]6-x'!AQ367</f>
        <v>0.42972653996244708</v>
      </c>
      <c r="I84" s="349"/>
      <c r="R84" s="349"/>
    </row>
    <row r="85" spans="1:19" x14ac:dyDescent="0.3">
      <c r="A85" s="363" t="s">
        <v>276</v>
      </c>
      <c r="B85" s="427" t="str">
        <f>'[4]6-x'!AK368</f>
        <v/>
      </c>
      <c r="C85" s="427">
        <f>'[4]6-x'!AL368</f>
        <v>0.3624647603705195</v>
      </c>
      <c r="D85" s="427">
        <f>'[4]6-x'!AM368</f>
        <v>0.40336134453781514</v>
      </c>
      <c r="E85" s="427">
        <f>'[4]6-x'!AN368</f>
        <v>0.37340524841821388</v>
      </c>
      <c r="F85" s="427">
        <f>'[4]6-x'!AO368</f>
        <v>0.40331615505265522</v>
      </c>
      <c r="G85" s="427">
        <f>'[4]6-x'!AP368</f>
        <v>0.36563071297989036</v>
      </c>
      <c r="H85" s="453">
        <f>'[4]6-x'!AQ368</f>
        <v>0.3753085525040285</v>
      </c>
      <c r="I85" s="349"/>
    </row>
    <row r="86" spans="1:19" x14ac:dyDescent="0.3">
      <c r="A86" s="363" t="s">
        <v>277</v>
      </c>
      <c r="B86" s="427" t="str">
        <f>'[4]6-x'!AK369</f>
        <v/>
      </c>
      <c r="C86" s="427">
        <f>'[4]6-x'!AL369</f>
        <v>0.31457532331352672</v>
      </c>
      <c r="D86" s="427" t="str">
        <f>'[4]6-x'!AM369</f>
        <v/>
      </c>
      <c r="E86" s="427">
        <f>'[4]6-x'!AN369</f>
        <v>0.23774930656452253</v>
      </c>
      <c r="F86" s="427">
        <f>'[4]6-x'!AO369</f>
        <v>0.2665679378008145</v>
      </c>
      <c r="G86" s="427">
        <f>'[4]6-x'!AP369</f>
        <v>0.31676198856137261</v>
      </c>
      <c r="H86" s="453">
        <f>'[4]6-x'!AQ369</f>
        <v>0.31158482190251491</v>
      </c>
      <c r="I86" s="349"/>
    </row>
    <row r="87" spans="1:19" x14ac:dyDescent="0.3">
      <c r="A87" s="363" t="s">
        <v>278</v>
      </c>
      <c r="B87" s="427">
        <f>'[4]6-x'!AK370</f>
        <v>0.38154185302159954</v>
      </c>
      <c r="C87" s="427">
        <f>'[4]6-x'!AL370</f>
        <v>0.37771482530689326</v>
      </c>
      <c r="D87" s="427" t="str">
        <f>'[4]6-x'!AM370</f>
        <v/>
      </c>
      <c r="E87" s="427">
        <f>'[4]6-x'!AN370</f>
        <v>0.34575489819439109</v>
      </c>
      <c r="F87" s="427">
        <f>'[4]6-x'!AO370</f>
        <v>0.25951557093425603</v>
      </c>
      <c r="G87" s="427">
        <f>'[4]6-x'!AP370</f>
        <v>0.39867109634551501</v>
      </c>
      <c r="H87" s="453">
        <f>'[4]6-x'!AQ370</f>
        <v>0.36165460088833196</v>
      </c>
      <c r="I87" s="349"/>
    </row>
    <row r="88" spans="1:19" x14ac:dyDescent="0.3">
      <c r="A88" s="363" t="s">
        <v>279</v>
      </c>
      <c r="B88" s="427" t="str">
        <f>'[4]6-x'!AK371</f>
        <v/>
      </c>
      <c r="C88" s="427">
        <f>'[4]6-x'!AL371</f>
        <v>0.53369229081485925</v>
      </c>
      <c r="D88" s="427" t="str">
        <f>'[4]6-x'!AM371</f>
        <v/>
      </c>
      <c r="E88" s="427">
        <f>'[4]6-x'!AN371</f>
        <v>0.44887780548628431</v>
      </c>
      <c r="F88" s="427">
        <f>'[4]6-x'!AO371</f>
        <v>0.47443331576172909</v>
      </c>
      <c r="G88" s="427">
        <f>'[4]6-x'!AP371</f>
        <v>0.39867109634551501</v>
      </c>
      <c r="H88" s="453">
        <f>'[4]6-x'!AQ371</f>
        <v>0.53053424848013619</v>
      </c>
      <c r="I88" s="349"/>
    </row>
    <row r="89" spans="1:19" x14ac:dyDescent="0.3">
      <c r="A89" s="363" t="s">
        <v>280</v>
      </c>
      <c r="B89" s="427" t="str">
        <f>'[4]6-x'!AK372</f>
        <v/>
      </c>
      <c r="C89" s="427" t="str">
        <f>'[4]6-x'!AL372</f>
        <v/>
      </c>
      <c r="D89" s="427" t="str">
        <f>'[4]6-x'!AM372</f>
        <v/>
      </c>
      <c r="E89" s="427" t="str">
        <f>'[4]6-x'!AN372</f>
        <v/>
      </c>
      <c r="F89" s="427" t="str">
        <f>'[4]6-x'!AO372</f>
        <v/>
      </c>
      <c r="G89" s="427" t="str">
        <f>'[4]6-x'!AP372</f>
        <v/>
      </c>
      <c r="H89" s="453" t="str">
        <f>'[4]6-x'!AQ372</f>
        <v/>
      </c>
      <c r="I89" s="349"/>
    </row>
    <row r="90" spans="1:19" x14ac:dyDescent="0.3">
      <c r="A90" s="360" t="s">
        <v>282</v>
      </c>
      <c r="B90" s="453">
        <f>'[4]6-x'!AK373</f>
        <v>0.80957381929844741</v>
      </c>
      <c r="C90" s="453">
        <f>'[4]6-x'!AL373</f>
        <v>0.58832531075882899</v>
      </c>
      <c r="D90" s="453">
        <f>'[4]6-x'!AM373</f>
        <v>0.42062998820750619</v>
      </c>
      <c r="E90" s="453">
        <f>'[4]6-x'!AN373</f>
        <v>0.576621414215298</v>
      </c>
      <c r="F90" s="453">
        <f>'[4]6-x'!AO373</f>
        <v>0.44983746368544653</v>
      </c>
      <c r="G90" s="453">
        <f>'[4]6-x'!AP373</f>
        <v>0.51133952442076369</v>
      </c>
      <c r="H90" s="453">
        <f>'[4]6-x'!AQ373</f>
        <v>0.55607243051807154</v>
      </c>
      <c r="I90" s="349"/>
      <c r="J90" s="453">
        <f>'[4]6-x'!AK390</f>
        <v>0.87302996027330704</v>
      </c>
      <c r="K90" s="453">
        <f>'[4]6-x'!AL390</f>
        <v>0.66083188389927594</v>
      </c>
      <c r="L90" s="453">
        <f>'[4]6-x'!AM390</f>
        <v>0.51675267523434143</v>
      </c>
      <c r="M90" s="453">
        <f>'[4]6-x'!AN390</f>
        <v>0.77481900816686866</v>
      </c>
      <c r="N90" s="453">
        <f>'[4]6-x'!AO390</f>
        <v>0.58877864554212644</v>
      </c>
      <c r="O90" s="453">
        <f>'[4]6-x'!AP390</f>
        <v>0.58049400495077441</v>
      </c>
      <c r="P90" s="453">
        <f>'[4]6-x'!AQ390</f>
        <v>0.64466742449574543</v>
      </c>
      <c r="Q90" s="349"/>
      <c r="R90" s="349"/>
    </row>
    <row r="91" spans="1:19" x14ac:dyDescent="0.3">
      <c r="A91" s="363" t="s">
        <v>283</v>
      </c>
      <c r="B91" s="427" t="str">
        <f>'[4]6-x'!AK374</f>
        <v/>
      </c>
      <c r="C91" s="427">
        <f>'[4]6-x'!AL374</f>
        <v>0.64400715563506261</v>
      </c>
      <c r="D91" s="427">
        <f>'[4]6-x'!AM374</f>
        <v>0.46463603510583373</v>
      </c>
      <c r="E91" s="427">
        <f>'[4]6-x'!AN374</f>
        <v>0.53317535545023698</v>
      </c>
      <c r="F91" s="427">
        <f>'[4]6-x'!AO374</f>
        <v>0.47600158667195558</v>
      </c>
      <c r="G91" s="427">
        <f>'[4]6-x'!AP374</f>
        <v>0.51179982940005686</v>
      </c>
      <c r="H91" s="453">
        <f>'[4]6-x'!AQ374</f>
        <v>0.56886385315689703</v>
      </c>
      <c r="I91" s="349"/>
      <c r="J91" s="427" t="str">
        <f>'[4]6-x'!AK391</f>
        <v/>
      </c>
      <c r="K91" s="427">
        <f>'[4]6-x'!AL391</f>
        <v>0.73746314815561276</v>
      </c>
      <c r="L91" s="427">
        <f>'[4]6-x'!AM391</f>
        <v>0.56810736092819736</v>
      </c>
      <c r="M91" s="427">
        <f>'[4]6-x'!AN391</f>
        <v>0.63827386070507308</v>
      </c>
      <c r="N91" s="427">
        <f>'[4]6-x'!AO391</f>
        <v>0.66622327711449958</v>
      </c>
      <c r="O91" s="427">
        <f>'[4]6-x'!AP391</f>
        <v>0.58040115688267013</v>
      </c>
      <c r="P91" s="453">
        <f>'[4]6-x'!AQ391</f>
        <v>0.67365580131595615</v>
      </c>
      <c r="Q91" s="349"/>
    </row>
    <row r="92" spans="1:19" x14ac:dyDescent="0.3">
      <c r="A92" s="363" t="s">
        <v>284</v>
      </c>
      <c r="B92" s="427" t="str">
        <f>'[4]6-x'!AK375</f>
        <v/>
      </c>
      <c r="C92" s="427">
        <f>'[4]6-x'!AL375</f>
        <v>0.59494298463063955</v>
      </c>
      <c r="D92" s="427">
        <f>'[4]6-x'!AM375</f>
        <v>0.73876462138313148</v>
      </c>
      <c r="E92" s="427">
        <f>'[4]6-x'!AN375</f>
        <v>0.71756029499701024</v>
      </c>
      <c r="F92" s="427">
        <f>'[4]6-x'!AO375</f>
        <v>0.41171088746569079</v>
      </c>
      <c r="G92" s="427">
        <f>'[4]6-x'!AP375</f>
        <v>0.42933810375670844</v>
      </c>
      <c r="H92" s="453">
        <f>'[4]6-x'!AQ375</f>
        <v>0.6026639988379755</v>
      </c>
      <c r="I92" s="349"/>
      <c r="J92" s="427" t="str">
        <f>'[4]6-x'!AK392</f>
        <v/>
      </c>
      <c r="K92" s="427">
        <f>'[4]6-x'!AL392</f>
        <v>0.73818018568805077</v>
      </c>
      <c r="L92" s="427" t="str">
        <f>'[4]6-x'!AM392</f>
        <v/>
      </c>
      <c r="M92" s="427">
        <f>'[4]6-x'!AN392</f>
        <v>0.82452386343531836</v>
      </c>
      <c r="N92" s="427">
        <f>'[4]6-x'!AO392</f>
        <v>0.7216827800264245</v>
      </c>
      <c r="O92" s="427">
        <f>'[4]6-x'!AP392</f>
        <v>0.57887426417091081</v>
      </c>
      <c r="P92" s="453">
        <f>'[4]6-x'!AQ392</f>
        <v>0.74548154801674538</v>
      </c>
      <c r="Q92" s="349"/>
    </row>
    <row r="93" spans="1:19" x14ac:dyDescent="0.3">
      <c r="A93" s="363" t="s">
        <v>285</v>
      </c>
      <c r="B93" s="427">
        <f>'[4]6-x'!AK376</f>
        <v>0.81892629663330307</v>
      </c>
      <c r="C93" s="427">
        <f>'[4]6-x'!AL376</f>
        <v>0.58302994182656798</v>
      </c>
      <c r="D93" s="427">
        <f>'[4]6-x'!AM376</f>
        <v>0.44096031357177862</v>
      </c>
      <c r="E93" s="427">
        <f>'[4]6-x'!AN376</f>
        <v>0.55393137405754733</v>
      </c>
      <c r="F93" s="427">
        <f>'[4]6-x'!AO376</f>
        <v>0.58092625463934155</v>
      </c>
      <c r="G93" s="427">
        <f>'[4]6-x'!AP376</f>
        <v>0.46966731898238745</v>
      </c>
      <c r="H93" s="453">
        <f>'[4]6-x'!AQ376</f>
        <v>0.57912812448925544</v>
      </c>
      <c r="I93" s="349"/>
      <c r="J93" s="427">
        <f>'[4]6-x'!AK393</f>
        <v>0.88017970293683512</v>
      </c>
      <c r="K93" s="427">
        <f>'[4]6-x'!AL393</f>
        <v>0.63825801662794479</v>
      </c>
      <c r="L93" s="427">
        <f>'[4]6-x'!AM393</f>
        <v>0.56511401797555383</v>
      </c>
      <c r="M93" s="427">
        <f>'[4]6-x'!AN393</f>
        <v>0.73885352715285879</v>
      </c>
      <c r="N93" s="427">
        <f>'[4]6-x'!AO393</f>
        <v>0.61762590449610733</v>
      </c>
      <c r="O93" s="427">
        <f>'[4]6-x'!AP393</f>
        <v>0.56530046813795742</v>
      </c>
      <c r="P93" s="453">
        <f>'[4]6-x'!AQ393</f>
        <v>0.63880654488871969</v>
      </c>
      <c r="Q93" s="349"/>
      <c r="S93" s="349"/>
    </row>
    <row r="94" spans="1:19" x14ac:dyDescent="0.3">
      <c r="A94" s="363" t="s">
        <v>286</v>
      </c>
      <c r="B94" s="427">
        <f>'[4]6-x'!AK377</f>
        <v>0.71656050955414019</v>
      </c>
      <c r="C94" s="427">
        <f>'[4]6-x'!AL377</f>
        <v>0.72786089769510709</v>
      </c>
      <c r="D94" s="427" t="str">
        <f>'[4]6-x'!AM377</f>
        <v/>
      </c>
      <c r="E94" s="427">
        <f>'[4]6-x'!AN377</f>
        <v>0.69431051108968178</v>
      </c>
      <c r="F94" s="427">
        <f>'[4]6-x'!AO377</f>
        <v>0.61707233459033262</v>
      </c>
      <c r="G94" s="427">
        <f>'[4]6-x'!AP377</f>
        <v>0.72318200080353556</v>
      </c>
      <c r="H94" s="453">
        <f>'[4]6-x'!AQ377</f>
        <v>0.67346883069327435</v>
      </c>
      <c r="I94" s="349"/>
      <c r="J94" s="427">
        <f>'[4]6-x'!AK394</f>
        <v>0.83613459011340241</v>
      </c>
      <c r="K94" s="427">
        <f>'[4]6-x'!AL394</f>
        <v>0.85203644557407443</v>
      </c>
      <c r="L94" s="427" t="str">
        <f>'[4]6-x'!AM394</f>
        <v/>
      </c>
      <c r="M94" s="427">
        <f>'[4]6-x'!AN394</f>
        <v>0.87345500130614218</v>
      </c>
      <c r="N94" s="427">
        <f>'[4]6-x'!AO394</f>
        <v>0.77450887084599573</v>
      </c>
      <c r="O94" s="427">
        <f>'[4]6-x'!AP394</f>
        <v>0.6859845227858985</v>
      </c>
      <c r="P94" s="453">
        <f>'[4]6-x'!AQ394</f>
        <v>0.83073109585372651</v>
      </c>
      <c r="Q94" s="349"/>
    </row>
    <row r="95" spans="1:19" x14ac:dyDescent="0.3">
      <c r="A95" s="363" t="s">
        <v>287</v>
      </c>
      <c r="B95" s="427" t="str">
        <f>'[4]6-x'!AK378</f>
        <v/>
      </c>
      <c r="C95" s="427">
        <f>'[4]6-x'!AL378</f>
        <v>0.41303350160624142</v>
      </c>
      <c r="D95" s="427">
        <f>'[4]6-x'!AM378</f>
        <v>0.39686914342409885</v>
      </c>
      <c r="E95" s="427">
        <f>'[4]6-x'!AN378</f>
        <v>0.47151277013752463</v>
      </c>
      <c r="F95" s="427">
        <f>'[4]6-x'!AO378</f>
        <v>0.28753993610223638</v>
      </c>
      <c r="G95" s="427">
        <f>'[4]6-x'!AP378</f>
        <v>0.35070628348757915</v>
      </c>
      <c r="H95" s="453">
        <f>'[4]6-x'!AQ378</f>
        <v>0.32285792293946475</v>
      </c>
      <c r="I95" s="349"/>
      <c r="J95" s="427" t="str">
        <f>'[4]6-x'!AK395</f>
        <v/>
      </c>
      <c r="K95" s="427">
        <f>'[4]6-x'!AL395</f>
        <v>0.5859611229388304</v>
      </c>
      <c r="L95" s="427">
        <f>'[4]6-x'!AM395</f>
        <v>0.45388855975786496</v>
      </c>
      <c r="M95" s="427">
        <f>'[4]6-x'!AN395</f>
        <v>0.79190312410432795</v>
      </c>
      <c r="N95" s="427">
        <f>'[4]6-x'!AO395</f>
        <v>0.51875220551346746</v>
      </c>
      <c r="O95" s="427">
        <f>'[4]6-x'!AP395</f>
        <v>0.68018283024845005</v>
      </c>
      <c r="P95" s="453">
        <f>'[4]6-x'!AQ395</f>
        <v>0.52962680280302576</v>
      </c>
      <c r="Q95" s="349"/>
    </row>
    <row r="96" spans="1:19" x14ac:dyDescent="0.3">
      <c r="A96" s="365" t="s">
        <v>114</v>
      </c>
      <c r="B96" s="455">
        <f>'[4]6-x'!AK379</f>
        <v>0.38232810513275212</v>
      </c>
      <c r="C96" s="455">
        <f>'[4]6-x'!AL379</f>
        <v>0.56515959015870942</v>
      </c>
      <c r="D96" s="455">
        <f>'[4]6-x'!AM379</f>
        <v>0.42040690699429761</v>
      </c>
      <c r="E96" s="455">
        <f>'[4]6-x'!AN379</f>
        <v>0.44285310628389596</v>
      </c>
      <c r="F96" s="455">
        <f>'[4]6-x'!AO379</f>
        <v>0.3890529129771787</v>
      </c>
      <c r="G96" s="455">
        <f>'[4]6-x'!AP379</f>
        <v>0.44424507186248469</v>
      </c>
      <c r="H96" s="455">
        <f>'[4]6-x'!AQ379</f>
        <v>0.48844484989063858</v>
      </c>
      <c r="I96" s="349"/>
      <c r="J96" s="455">
        <f>'[4]6-x'!AK396</f>
        <v>0.38552442140619009</v>
      </c>
      <c r="K96" s="455">
        <f>'[4]6-x'!AL396</f>
        <v>0.61820995445408622</v>
      </c>
      <c r="L96" s="455">
        <f>'[4]6-x'!AM396</f>
        <v>0.51557868203741675</v>
      </c>
      <c r="M96" s="455">
        <f>'[4]6-x'!AN396</f>
        <v>0.62348600559074885</v>
      </c>
      <c r="N96" s="455">
        <f>'[4]6-x'!AO396</f>
        <v>0.49034101547085313</v>
      </c>
      <c r="O96" s="455">
        <f>'[4]6-x'!AP396</f>
        <v>0.49423784620954292</v>
      </c>
      <c r="P96" s="455">
        <f>'[4]6-x'!AQ396</f>
        <v>0.54624484187613487</v>
      </c>
      <c r="Q96" s="349"/>
      <c r="R96" s="349"/>
      <c r="S96" s="349"/>
    </row>
    <row r="99" spans="1:18" ht="14.7" customHeight="1" x14ac:dyDescent="0.3">
      <c r="A99" s="359">
        <v>2015</v>
      </c>
      <c r="B99" s="500" t="s">
        <v>346</v>
      </c>
      <c r="C99" s="501"/>
      <c r="D99" s="501"/>
      <c r="E99" s="501"/>
      <c r="F99" s="501"/>
      <c r="G99" s="501"/>
      <c r="H99" s="502"/>
    </row>
    <row r="100" spans="1:18" x14ac:dyDescent="0.3">
      <c r="A100" s="360" t="s">
        <v>275</v>
      </c>
      <c r="B100" s="453">
        <f>'[4]6-x'!AK452</f>
        <v>0.3780272897900499</v>
      </c>
      <c r="C100" s="453">
        <f>'[4]6-x'!AL452</f>
        <v>0.52606504804522303</v>
      </c>
      <c r="D100" s="453">
        <f>'[4]6-x'!AM452</f>
        <v>0.402189699474919</v>
      </c>
      <c r="E100" s="453">
        <f>'[4]6-x'!AN452</f>
        <v>0.35329421856504789</v>
      </c>
      <c r="F100" s="453">
        <f>'[4]6-x'!AO452</f>
        <v>0.32128140197369714</v>
      </c>
      <c r="G100" s="453">
        <f>'[4]6-x'!AP452</f>
        <v>0.36883600444390668</v>
      </c>
      <c r="H100" s="453">
        <f>'[4]6-x'!AQ452</f>
        <v>0.41743143589913523</v>
      </c>
      <c r="I100" s="369"/>
      <c r="R100" s="458"/>
    </row>
    <row r="101" spans="1:18" x14ac:dyDescent="0.3">
      <c r="A101" s="363" t="s">
        <v>276</v>
      </c>
      <c r="B101" s="427" t="str">
        <f>'[4]6-x'!AK453</f>
        <v/>
      </c>
      <c r="C101" s="427">
        <f>'[4]6-x'!AL453</f>
        <v>0.34897246994959286</v>
      </c>
      <c r="D101" s="427">
        <f>'[4]6-x'!AM453</f>
        <v>0.402189699474919</v>
      </c>
      <c r="E101" s="427">
        <f>'[4]6-x'!AN453</f>
        <v>0.373676562175628</v>
      </c>
      <c r="F101" s="427">
        <f>'[4]6-x'!AO453</f>
        <v>0.40899795501022501</v>
      </c>
      <c r="G101" s="427">
        <f>'[4]6-x'!AP453</f>
        <v>0.36949604844503747</v>
      </c>
      <c r="H101" s="453">
        <f>'[4]6-x'!AQ453</f>
        <v>0.37851402728111827</v>
      </c>
      <c r="I101" s="369"/>
      <c r="R101" s="458"/>
    </row>
    <row r="102" spans="1:18" x14ac:dyDescent="0.3">
      <c r="A102" s="363" t="s">
        <v>277</v>
      </c>
      <c r="B102" s="427" t="str">
        <f>'[4]6-x'!AK454</f>
        <v/>
      </c>
      <c r="C102" s="427">
        <f>'[4]6-x'!AL454</f>
        <v>0.50625791027984812</v>
      </c>
      <c r="D102" s="427" t="str">
        <f>'[4]6-x'!AM454</f>
        <v/>
      </c>
      <c r="E102" s="427">
        <f>'[4]6-x'!AN454</f>
        <v>0.24363833243096911</v>
      </c>
      <c r="F102" s="427">
        <f>'[4]6-x'!AO454</f>
        <v>0.2554278416347382</v>
      </c>
      <c r="G102" s="427">
        <f>'[4]6-x'!AP454</f>
        <v>0.31821797931583135</v>
      </c>
      <c r="H102" s="453">
        <f>'[4]6-x'!AQ454</f>
        <v>0.50009633627451744</v>
      </c>
      <c r="I102" s="369"/>
      <c r="R102" s="458"/>
    </row>
    <row r="103" spans="1:18" x14ac:dyDescent="0.3">
      <c r="A103" s="363" t="s">
        <v>278</v>
      </c>
      <c r="B103" s="427">
        <f>'[4]6-x'!AK455</f>
        <v>0.3780272897900499</v>
      </c>
      <c r="C103" s="427">
        <f>'[4]6-x'!AL455</f>
        <v>0.39713182570325434</v>
      </c>
      <c r="D103" s="427" t="str">
        <f>'[4]6-x'!AM455</f>
        <v/>
      </c>
      <c r="E103" s="427">
        <f>'[4]6-x'!AN455</f>
        <v>0.3515625</v>
      </c>
      <c r="F103" s="427">
        <f>'[4]6-x'!AO455</f>
        <v>0.26214228500691761</v>
      </c>
      <c r="G103" s="427">
        <f>'[4]6-x'!AP455</f>
        <v>0.39924586891427305</v>
      </c>
      <c r="H103" s="453">
        <f>'[4]6-x'!AQ455</f>
        <v>0.36286429138163251</v>
      </c>
      <c r="I103" s="369"/>
      <c r="R103" s="458"/>
    </row>
    <row r="104" spans="1:18" x14ac:dyDescent="0.3">
      <c r="A104" s="363" t="s">
        <v>279</v>
      </c>
      <c r="B104" s="427" t="str">
        <f>'[4]6-x'!AK456</f>
        <v/>
      </c>
      <c r="C104" s="427">
        <f>'[4]6-x'!AL456</f>
        <v>0.53317535545023698</v>
      </c>
      <c r="D104" s="427" t="str">
        <f>'[4]6-x'!AM456</f>
        <v/>
      </c>
      <c r="E104" s="427">
        <f>'[4]6-x'!AN456</f>
        <v>0.46445619920010328</v>
      </c>
      <c r="F104" s="427">
        <f>'[4]6-x'!AO456</f>
        <v>0.47219307450157405</v>
      </c>
      <c r="G104" s="427">
        <f>'[4]6-x'!AP456</f>
        <v>0.35280282242257938</v>
      </c>
      <c r="H104" s="453">
        <f>'[4]6-x'!AQ456</f>
        <v>0.52881933243279222</v>
      </c>
      <c r="I104" s="369"/>
      <c r="R104" s="458"/>
    </row>
    <row r="105" spans="1:18" x14ac:dyDescent="0.3">
      <c r="A105" s="363" t="s">
        <v>280</v>
      </c>
      <c r="B105" s="427" t="str">
        <f>'[4]6-x'!AK457</f>
        <v/>
      </c>
      <c r="C105" s="427">
        <f>'[4]6-x'!AL457</f>
        <v>0.38354996803750269</v>
      </c>
      <c r="D105" s="427" t="str">
        <f>'[4]6-x'!AM457</f>
        <v/>
      </c>
      <c r="E105" s="427" t="str">
        <f>'[4]6-x'!AN457</f>
        <v/>
      </c>
      <c r="F105" s="427" t="str">
        <f>'[4]6-x'!AO457</f>
        <v/>
      </c>
      <c r="G105" s="427" t="str">
        <f>'[4]6-x'!AP457</f>
        <v/>
      </c>
      <c r="H105" s="453">
        <f>'[4]6-x'!AQ457</f>
        <v>0.38354996803750269</v>
      </c>
      <c r="I105" s="369"/>
      <c r="R105" s="458"/>
    </row>
    <row r="106" spans="1:18" x14ac:dyDescent="0.3">
      <c r="A106" s="360" t="s">
        <v>282</v>
      </c>
      <c r="B106" s="453">
        <f>'[4]6-x'!AK458</f>
        <v>0.80930518603014745</v>
      </c>
      <c r="C106" s="453">
        <f>'[4]6-x'!AL458</f>
        <v>0.58705323415327482</v>
      </c>
      <c r="D106" s="453">
        <f>'[4]6-x'!AM458</f>
        <v>0.41384962823507804</v>
      </c>
      <c r="E106" s="453">
        <f>'[4]6-x'!AN458</f>
        <v>0.56115729793144919</v>
      </c>
      <c r="F106" s="453">
        <f>'[4]6-x'!AO458</f>
        <v>0.45143974649752183</v>
      </c>
      <c r="G106" s="453">
        <f>'[4]6-x'!AP458</f>
        <v>0.50780187791455633</v>
      </c>
      <c r="H106" s="453">
        <f>'[4]6-x'!AQ458</f>
        <v>0.55369123808789333</v>
      </c>
      <c r="I106" s="369"/>
      <c r="J106" s="453">
        <f>'[4]6-x'!AK475</f>
        <v>0.87022302802991691</v>
      </c>
      <c r="K106" s="453">
        <f>'[4]6-x'!AL475</f>
        <v>0.66454014045573939</v>
      </c>
      <c r="L106" s="453">
        <f>'[4]6-x'!AM475</f>
        <v>0.51000695559065667</v>
      </c>
      <c r="M106" s="453">
        <f>'[4]6-x'!AN475</f>
        <v>0.7679803578525175</v>
      </c>
      <c r="N106" s="453">
        <f>'[4]6-x'!AO475</f>
        <v>0.57770756998468664</v>
      </c>
      <c r="O106" s="453">
        <f>'[4]6-x'!AP475</f>
        <v>0.58657713559255098</v>
      </c>
      <c r="P106" s="453">
        <f>'[4]6-x'!AQ475</f>
        <v>0.64587672921807615</v>
      </c>
      <c r="Q106" s="369"/>
      <c r="R106" s="458"/>
    </row>
    <row r="107" spans="1:18" x14ac:dyDescent="0.3">
      <c r="A107" s="363" t="s">
        <v>283</v>
      </c>
      <c r="B107" s="427" t="str">
        <f>'[4]6-x'!AK459</f>
        <v/>
      </c>
      <c r="C107" s="427">
        <f>'[4]6-x'!AL459</f>
        <v>0.64011379800853485</v>
      </c>
      <c r="D107" s="427">
        <f>'[4]6-x'!AM459</f>
        <v>0.50398992020159605</v>
      </c>
      <c r="E107" s="427">
        <f>'[4]6-x'!AN459</f>
        <v>0.54249547920433994</v>
      </c>
      <c r="F107" s="427">
        <f>'[4]6-x'!AO459</f>
        <v>0.47694753577106519</v>
      </c>
      <c r="G107" s="427">
        <f>'[4]6-x'!AP459</f>
        <v>0.50818746470920395</v>
      </c>
      <c r="H107" s="453">
        <f>'[4]6-x'!AQ459</f>
        <v>0.56197881251838655</v>
      </c>
      <c r="I107" s="369"/>
      <c r="J107" s="427" t="str">
        <f>'[4]6-x'!AK476</f>
        <v/>
      </c>
      <c r="K107" s="427">
        <f>'[4]6-x'!AL476</f>
        <v>0.73826951649430161</v>
      </c>
      <c r="L107" s="427">
        <f>'[4]6-x'!AM476</f>
        <v>0.60285413141763522</v>
      </c>
      <c r="M107" s="427">
        <f>'[4]6-x'!AN476</f>
        <v>0.63819545075696293</v>
      </c>
      <c r="N107" s="427">
        <f>'[4]6-x'!AO476</f>
        <v>0.62390110583494207</v>
      </c>
      <c r="O107" s="427">
        <f>'[4]6-x'!AP476</f>
        <v>0.58648405111583601</v>
      </c>
      <c r="P107" s="453">
        <f>'[4]6-x'!AQ476</f>
        <v>0.66697951685581713</v>
      </c>
      <c r="Q107" s="369"/>
      <c r="R107" s="458"/>
    </row>
    <row r="108" spans="1:18" x14ac:dyDescent="0.3">
      <c r="A108" s="363" t="s">
        <v>284</v>
      </c>
      <c r="B108" s="427" t="str">
        <f>'[4]6-x'!AK460</f>
        <v/>
      </c>
      <c r="C108" s="427">
        <f>'[4]6-x'!AL460</f>
        <v>0.60160427807486627</v>
      </c>
      <c r="D108" s="427">
        <f>'[4]6-x'!AM460</f>
        <v>0.76742698784907271</v>
      </c>
      <c r="E108" s="427">
        <f>'[4]6-x'!AN460</f>
        <v>0.71570576540755471</v>
      </c>
      <c r="F108" s="427">
        <f>'[4]6-x'!AO460</f>
        <v>0.40504050405040509</v>
      </c>
      <c r="G108" s="427">
        <f>'[4]6-x'!AP460</f>
        <v>0.46397731666451864</v>
      </c>
      <c r="H108" s="453">
        <f>'[4]6-x'!AQ460</f>
        <v>0.60906304751789175</v>
      </c>
      <c r="I108" s="369"/>
      <c r="J108" s="427" t="str">
        <f>'[4]6-x'!AK477</f>
        <v/>
      </c>
      <c r="K108" s="427">
        <f>'[4]6-x'!AL477</f>
        <v>0.74434388198092727</v>
      </c>
      <c r="L108" s="427" t="str">
        <f>'[4]6-x'!AM477</f>
        <v/>
      </c>
      <c r="M108" s="427">
        <f>'[4]6-x'!AN477</f>
        <v>0.82429103085400302</v>
      </c>
      <c r="N108" s="427">
        <f>'[4]6-x'!AO477</f>
        <v>0.72847099286834249</v>
      </c>
      <c r="O108" s="427">
        <f>'[4]6-x'!AP477</f>
        <v>0.68652499692912416</v>
      </c>
      <c r="P108" s="453">
        <f>'[4]6-x'!AQ477</f>
        <v>0.75138255345615113</v>
      </c>
      <c r="Q108" s="369"/>
      <c r="R108" s="458"/>
    </row>
    <row r="109" spans="1:18" x14ac:dyDescent="0.3">
      <c r="A109" s="363" t="s">
        <v>285</v>
      </c>
      <c r="B109" s="427">
        <f>'[4]6-x'!AK461</f>
        <v>0.81892629663330296</v>
      </c>
      <c r="C109" s="427">
        <f>'[4]6-x'!AL461</f>
        <v>0.58205335489086507</v>
      </c>
      <c r="D109" s="427">
        <f>'[4]6-x'!AM461</f>
        <v>0.43551899346721512</v>
      </c>
      <c r="E109" s="427">
        <f>'[4]6-x'!AN461</f>
        <v>0.55478502080443837</v>
      </c>
      <c r="F109" s="427">
        <f>'[4]6-x'!AO461</f>
        <v>0.59553349875930528</v>
      </c>
      <c r="G109" s="427">
        <f>'[4]6-x'!AP461</f>
        <v>0.46100653092585481</v>
      </c>
      <c r="H109" s="453">
        <f>'[4]6-x'!AQ461</f>
        <v>0.5805850282535715</v>
      </c>
      <c r="I109" s="369"/>
      <c r="J109" s="427">
        <f>'[4]6-x'!AK478</f>
        <v>0.87956772946921213</v>
      </c>
      <c r="K109" s="427">
        <f>'[4]6-x'!AL478</f>
        <v>0.64212144142614647</v>
      </c>
      <c r="L109" s="427">
        <f>'[4]6-x'!AM478</f>
        <v>0.5206694480905677</v>
      </c>
      <c r="M109" s="427">
        <f>'[4]6-x'!AN478</f>
        <v>0.73150972228179056</v>
      </c>
      <c r="N109" s="427">
        <f>'[4]6-x'!AO478</f>
        <v>0.63085883763751915</v>
      </c>
      <c r="O109" s="427">
        <f>'[4]6-x'!AP478</f>
        <v>0.56452869733447963</v>
      </c>
      <c r="P109" s="453">
        <f>'[4]6-x'!AQ478</f>
        <v>0.64306705553669807</v>
      </c>
      <c r="Q109" s="369"/>
      <c r="R109" s="458"/>
    </row>
    <row r="110" spans="1:18" x14ac:dyDescent="0.3">
      <c r="A110" s="363" t="s">
        <v>286</v>
      </c>
      <c r="B110" s="427">
        <f>'[4]6-x'!AK462</f>
        <v>0.71656050955414019</v>
      </c>
      <c r="C110" s="427">
        <f>'[4]6-x'!AL462</f>
        <v>0.73424434019987772</v>
      </c>
      <c r="D110" s="427" t="str">
        <f>'[4]6-x'!AM462</f>
        <v/>
      </c>
      <c r="E110" s="427">
        <f>'[4]6-x'!AN462</f>
        <v>0.77669902912621358</v>
      </c>
      <c r="F110" s="427">
        <f>'[4]6-x'!AO462</f>
        <v>0.6094464195022854</v>
      </c>
      <c r="G110" s="427">
        <f>'[4]6-x'!AP462</f>
        <v>0.75821398483572033</v>
      </c>
      <c r="H110" s="453">
        <f>'[4]6-x'!AQ462</f>
        <v>0.68454736247977988</v>
      </c>
      <c r="I110" s="369"/>
      <c r="J110" s="427">
        <f>'[4]6-x'!AK479</f>
        <v>0.82836494389687543</v>
      </c>
      <c r="K110" s="427">
        <f>'[4]6-x'!AL479</f>
        <v>0.8471956737928017</v>
      </c>
      <c r="L110" s="427" t="str">
        <f>'[4]6-x'!AM479</f>
        <v/>
      </c>
      <c r="M110" s="427">
        <f>'[4]6-x'!AN479</f>
        <v>0.88924693616991879</v>
      </c>
      <c r="N110" s="427">
        <f>'[4]6-x'!AO479</f>
        <v>0.76985627026969161</v>
      </c>
      <c r="O110" s="427">
        <f>'[4]6-x'!AP479</f>
        <v>0.83863571223846378</v>
      </c>
      <c r="P110" s="453">
        <f>'[4]6-x'!AQ479</f>
        <v>0.83478602236006916</v>
      </c>
      <c r="Q110" s="369"/>
      <c r="R110" s="458"/>
    </row>
    <row r="111" spans="1:18" x14ac:dyDescent="0.3">
      <c r="A111" s="363" t="s">
        <v>287</v>
      </c>
      <c r="B111" s="427" t="str">
        <f>'[4]6-x'!AK463</f>
        <v/>
      </c>
      <c r="C111" s="427">
        <f>'[4]6-x'!AL463</f>
        <v>0.42765502494654317</v>
      </c>
      <c r="D111" s="427">
        <f>'[4]6-x'!AM463</f>
        <v>0.39045553145336226</v>
      </c>
      <c r="E111" s="427">
        <f>'[4]6-x'!AN463</f>
        <v>0.41748811318566631</v>
      </c>
      <c r="F111" s="427">
        <f>'[4]6-x'!AO463</f>
        <v>0.28313016122689738</v>
      </c>
      <c r="G111" s="427">
        <f>'[4]6-x'!AP463</f>
        <v>0.3496843127731909</v>
      </c>
      <c r="H111" s="453">
        <f>'[4]6-x'!AQ463</f>
        <v>0.32427323638830202</v>
      </c>
      <c r="I111" s="369"/>
      <c r="J111" s="427" t="str">
        <f>'[4]6-x'!AK480</f>
        <v/>
      </c>
      <c r="K111" s="427">
        <f>'[4]6-x'!AL480</f>
        <v>0.58995780338929105</v>
      </c>
      <c r="L111" s="427">
        <f>'[4]6-x'!AM480</f>
        <v>0.49368358990237465</v>
      </c>
      <c r="M111" s="427">
        <f>'[4]6-x'!AN480</f>
        <v>0.72233124443599084</v>
      </c>
      <c r="N111" s="427">
        <f>'[4]6-x'!AO480</f>
        <v>0.49753929313502948</v>
      </c>
      <c r="O111" s="427">
        <f>'[4]6-x'!AP480</f>
        <v>0.61088095051981539</v>
      </c>
      <c r="P111" s="453">
        <f>'[4]6-x'!AQ480</f>
        <v>0.52495595405827522</v>
      </c>
      <c r="Q111" s="369"/>
      <c r="R111" s="458"/>
    </row>
    <row r="112" spans="1:18" x14ac:dyDescent="0.3">
      <c r="A112" s="365" t="s">
        <v>114</v>
      </c>
      <c r="B112" s="455">
        <f>'[4]6-x'!AK464</f>
        <v>0.37869528599914415</v>
      </c>
      <c r="C112" s="455">
        <f>'[4]6-x'!AL464</f>
        <v>0.56454358650448455</v>
      </c>
      <c r="D112" s="455">
        <f>'[4]6-x'!AM464</f>
        <v>0.4136735486173882</v>
      </c>
      <c r="E112" s="455">
        <f>'[4]6-x'!AN464</f>
        <v>0.42058658269707699</v>
      </c>
      <c r="F112" s="455">
        <f>'[4]6-x'!AO464</f>
        <v>0.39200327702031773</v>
      </c>
      <c r="G112" s="455">
        <f>'[4]6-x'!AP464</f>
        <v>0.44309466245884321</v>
      </c>
      <c r="H112" s="455">
        <f>'[4]6-x'!AQ464</f>
        <v>0.47610336345111759</v>
      </c>
      <c r="I112" s="369"/>
      <c r="J112" s="455">
        <f>'[4]6-x'!AK481</f>
        <v>0.38133682720839795</v>
      </c>
      <c r="K112" s="455">
        <f>'[4]6-x'!AL481</f>
        <v>0.62246607781796737</v>
      </c>
      <c r="L112" s="455">
        <f>'[4]6-x'!AM481</f>
        <v>0.50869615594360573</v>
      </c>
      <c r="M112" s="455">
        <f>'[4]6-x'!AN481</f>
        <v>0.57944885656011991</v>
      </c>
      <c r="N112" s="455">
        <f>'[4]6-x'!AO481</f>
        <v>0.48429860872041863</v>
      </c>
      <c r="O112" s="455">
        <f>'[4]6-x'!AP481</f>
        <v>0.49808494149998339</v>
      </c>
      <c r="P112" s="455">
        <f>'[4]6-x'!AQ481</f>
        <v>0.53438762496282788</v>
      </c>
      <c r="R112" s="458"/>
    </row>
    <row r="115" spans="1:16" ht="14.7" customHeight="1" x14ac:dyDescent="0.3">
      <c r="A115" s="359">
        <v>2010</v>
      </c>
      <c r="B115" s="500" t="s">
        <v>346</v>
      </c>
      <c r="C115" s="501"/>
      <c r="D115" s="501"/>
      <c r="E115" s="501"/>
      <c r="F115" s="501"/>
      <c r="G115" s="501"/>
      <c r="H115" s="502"/>
    </row>
    <row r="116" spans="1:16" x14ac:dyDescent="0.3">
      <c r="A116" s="360" t="s">
        <v>275</v>
      </c>
      <c r="B116" s="453">
        <f>'[4]6-x'!AK536</f>
        <v>0.37897130345074431</v>
      </c>
      <c r="C116" s="453">
        <f>'[4]6-x'!AL536</f>
        <v>0.51003513648154264</v>
      </c>
      <c r="D116" s="453">
        <f>'[4]6-x'!AM536</f>
        <v>0.36701009939913076</v>
      </c>
      <c r="E116" s="453">
        <f>'[4]6-x'!AN536</f>
        <v>0.34234797074739698</v>
      </c>
      <c r="F116" s="453">
        <f>'[4]6-x'!AO536</f>
        <v>0.28280815410649157</v>
      </c>
      <c r="G116" s="453">
        <f>'[4]6-x'!AP536</f>
        <v>0.34945598535146633</v>
      </c>
      <c r="H116" s="453">
        <f>'[4]6-x'!AQ536</f>
        <v>0.43057963884183692</v>
      </c>
      <c r="I116" s="372"/>
    </row>
    <row r="117" spans="1:16" x14ac:dyDescent="0.3">
      <c r="A117" s="363" t="s">
        <v>276</v>
      </c>
      <c r="B117" s="427" t="str">
        <f>'[4]6-x'!AK537</f>
        <v/>
      </c>
      <c r="C117" s="427">
        <f>'[4]6-x'!AL537</f>
        <v>0.35039906560249173</v>
      </c>
      <c r="D117" s="427">
        <f>'[4]6-x'!AM537</f>
        <v>0.39844542532853822</v>
      </c>
      <c r="E117" s="427">
        <f>'[4]6-x'!AN537</f>
        <v>0.37613527027952121</v>
      </c>
      <c r="F117" s="427">
        <f>'[4]6-x'!AO537</f>
        <v>0.40848746170430045</v>
      </c>
      <c r="G117" s="427">
        <f>'[4]6-x'!AP537</f>
        <v>0.34970129680897571</v>
      </c>
      <c r="H117" s="453">
        <f>'[4]6-x'!AQ537</f>
        <v>0.37149397623218244</v>
      </c>
      <c r="I117" s="372"/>
    </row>
    <row r="118" spans="1:16" x14ac:dyDescent="0.3">
      <c r="A118" s="363" t="s">
        <v>277</v>
      </c>
      <c r="B118" s="427" t="str">
        <f>'[4]6-x'!AK538</f>
        <v/>
      </c>
      <c r="C118" s="427">
        <f>'[4]6-x'!AL538</f>
        <v>0.28193280601456655</v>
      </c>
      <c r="D118" s="427" t="str">
        <f>'[4]6-x'!AM538</f>
        <v/>
      </c>
      <c r="E118" s="427">
        <f>'[4]6-x'!AN538</f>
        <v>0.20925899923557692</v>
      </c>
      <c r="F118" s="427">
        <f>'[4]6-x'!AO538</f>
        <v>0.27479888156855203</v>
      </c>
      <c r="G118" s="427">
        <f>'[4]6-x'!AP538</f>
        <v>0.32108455226542998</v>
      </c>
      <c r="H118" s="453">
        <f>'[4]6-x'!AQ538</f>
        <v>0.27357715530398152</v>
      </c>
      <c r="I118" s="372"/>
    </row>
    <row r="119" spans="1:16" x14ac:dyDescent="0.3">
      <c r="A119" s="363" t="s">
        <v>278</v>
      </c>
      <c r="B119" s="427">
        <f>'[4]6-x'!AK539</f>
        <v>0.37897130345074431</v>
      </c>
      <c r="C119" s="427">
        <f>'[4]6-x'!AL539</f>
        <v>0.36498200435950734</v>
      </c>
      <c r="D119" s="427">
        <f>'[4]6-x'!AM539</f>
        <v>0.36590943741424004</v>
      </c>
      <c r="E119" s="427">
        <f>'[4]6-x'!AN539</f>
        <v>0.34217279726261762</v>
      </c>
      <c r="F119" s="427">
        <f>'[4]6-x'!AO539</f>
        <v>0.22966507177033493</v>
      </c>
      <c r="G119" s="427" t="str">
        <f>'[4]6-x'!AP539</f>
        <v/>
      </c>
      <c r="H119" s="453">
        <f>'[4]6-x'!AQ539</f>
        <v>0.35836185722793329</v>
      </c>
      <c r="I119" s="372"/>
    </row>
    <row r="120" spans="1:16" x14ac:dyDescent="0.3">
      <c r="A120" s="363" t="s">
        <v>279</v>
      </c>
      <c r="B120" s="427" t="str">
        <f>'[4]6-x'!AK540</f>
        <v/>
      </c>
      <c r="C120" s="427">
        <f>'[4]6-x'!AL540</f>
        <v>0.5275884809848318</v>
      </c>
      <c r="D120" s="427">
        <f>'[4]6-x'!AM540</f>
        <v>0.3671596124426314</v>
      </c>
      <c r="E120" s="427">
        <f>'[4]6-x'!AN540</f>
        <v>0.12665270700530057</v>
      </c>
      <c r="F120" s="427">
        <f>'[4]6-x'!AO540</f>
        <v>0.48661303217826007</v>
      </c>
      <c r="G120" s="427" t="str">
        <f>'[4]6-x'!AP540</f>
        <v/>
      </c>
      <c r="H120" s="453">
        <f>'[4]6-x'!AQ540</f>
        <v>0.52636331177959483</v>
      </c>
      <c r="I120" s="372"/>
    </row>
    <row r="121" spans="1:16" x14ac:dyDescent="0.3">
      <c r="A121" s="363" t="s">
        <v>280</v>
      </c>
      <c r="B121" s="427" t="str">
        <f>'[4]6-x'!AK541</f>
        <v/>
      </c>
      <c r="C121" s="427">
        <f>'[4]6-x'!AL541</f>
        <v>0.35678889990089196</v>
      </c>
      <c r="D121" s="427" t="str">
        <f>'[4]6-x'!AM541</f>
        <v/>
      </c>
      <c r="E121" s="427">
        <f>'[4]6-x'!AN541</f>
        <v>0.34825647138881555</v>
      </c>
      <c r="F121" s="427" t="str">
        <f>'[4]6-x'!AO541</f>
        <v/>
      </c>
      <c r="G121" s="427" t="str">
        <f>'[4]6-x'!AP541</f>
        <v/>
      </c>
      <c r="H121" s="453">
        <f>'[4]6-x'!AQ541</f>
        <v>0.35533125503729135</v>
      </c>
      <c r="I121" s="372"/>
    </row>
    <row r="122" spans="1:16" x14ac:dyDescent="0.3">
      <c r="A122" s="360" t="s">
        <v>282</v>
      </c>
      <c r="B122" s="453">
        <f>'[4]6-x'!AK542</f>
        <v>0.58056687016837316</v>
      </c>
      <c r="C122" s="453">
        <f>'[4]6-x'!AL542</f>
        <v>0.55282763608296626</v>
      </c>
      <c r="D122" s="453">
        <f>'[4]6-x'!AM542</f>
        <v>0.40611368691594391</v>
      </c>
      <c r="E122" s="453">
        <f>'[4]6-x'!AN542</f>
        <v>0.47002039012596691</v>
      </c>
      <c r="F122" s="453">
        <f>'[4]6-x'!AO542</f>
        <v>0.4053118802898143</v>
      </c>
      <c r="G122" s="453">
        <f>'[4]6-x'!AP542</f>
        <v>0.42906885374928438</v>
      </c>
      <c r="H122" s="453">
        <f>'[4]6-x'!AQ542</f>
        <v>0.51591288069829488</v>
      </c>
      <c r="I122" s="349"/>
      <c r="J122" s="453">
        <f>'[4]6-x'!AK559</f>
        <v>0.77208548955652923</v>
      </c>
      <c r="K122" s="453">
        <f>'[4]6-x'!AL559</f>
        <v>0.62219601972117611</v>
      </c>
      <c r="L122" s="453">
        <f>'[4]6-x'!AM559</f>
        <v>0.42153834165919912</v>
      </c>
      <c r="M122" s="453">
        <f>'[4]6-x'!AN559</f>
        <v>0.72294401994815727</v>
      </c>
      <c r="N122" s="453">
        <f>'[4]6-x'!AO559</f>
        <v>0.47778841494519503</v>
      </c>
      <c r="O122" s="453">
        <f>'[4]6-x'!AP559</f>
        <v>0.51525157374342456</v>
      </c>
      <c r="P122" s="453">
        <f>'[4]6-x'!AQ559</f>
        <v>0.6009120884533764</v>
      </c>
    </row>
    <row r="123" spans="1:16" x14ac:dyDescent="0.3">
      <c r="A123" s="363" t="s">
        <v>283</v>
      </c>
      <c r="B123" s="427" t="str">
        <f>'[4]6-x'!AK543</f>
        <v/>
      </c>
      <c r="C123" s="427">
        <f>'[4]6-x'!AL543</f>
        <v>0.55366724266515488</v>
      </c>
      <c r="D123" s="427">
        <f>'[4]6-x'!AM543</f>
        <v>0.39460542811334814</v>
      </c>
      <c r="E123" s="427">
        <f>'[4]6-x'!AN543</f>
        <v>0.56494430214125202</v>
      </c>
      <c r="F123" s="427">
        <f>'[4]6-x'!AO543</f>
        <v>0.50430805153019675</v>
      </c>
      <c r="G123" s="427">
        <f>'[4]6-x'!AP543</f>
        <v>0.46302920186267388</v>
      </c>
      <c r="H123" s="453">
        <f>'[4]6-x'!AQ543</f>
        <v>0.52975443028370783</v>
      </c>
      <c r="I123" s="349"/>
      <c r="J123" s="427" t="str">
        <f>'[4]6-x'!AK560</f>
        <v/>
      </c>
      <c r="K123" s="427">
        <f>'[4]6-x'!AL560</f>
        <v>0.68807995963564428</v>
      </c>
      <c r="L123" s="427">
        <f>'[4]6-x'!AM560</f>
        <v>0.41619315644845645</v>
      </c>
      <c r="M123" s="427">
        <f>'[4]6-x'!AN560</f>
        <v>0.63770168428506402</v>
      </c>
      <c r="N123" s="427">
        <f>'[4]6-x'!AO560</f>
        <v>0.59415476775303155</v>
      </c>
      <c r="O123" s="427">
        <f>'[4]6-x'!AP560</f>
        <v>0.53362373219160919</v>
      </c>
      <c r="P123" s="453">
        <f>'[4]6-x'!AQ560</f>
        <v>0.65350725267726539</v>
      </c>
    </row>
    <row r="124" spans="1:16" x14ac:dyDescent="0.3">
      <c r="A124" s="363" t="s">
        <v>284</v>
      </c>
      <c r="B124" s="427" t="str">
        <f>'[4]6-x'!AK544</f>
        <v/>
      </c>
      <c r="C124" s="427">
        <f>'[4]6-x'!AL544</f>
        <v>0.58853198347637614</v>
      </c>
      <c r="D124" s="427">
        <f>'[4]6-x'!AM544</f>
        <v>0.73869864936338958</v>
      </c>
      <c r="E124" s="427">
        <f>'[4]6-x'!AN544</f>
        <v>0.54872063041415786</v>
      </c>
      <c r="F124" s="427" t="str">
        <f>'[4]6-x'!AO544</f>
        <v/>
      </c>
      <c r="G124" s="427">
        <f>'[4]6-x'!AP544</f>
        <v>0.55581462692888528</v>
      </c>
      <c r="H124" s="453">
        <f>'[4]6-x'!AQ544</f>
        <v>0.58270289093592809</v>
      </c>
      <c r="I124" s="349"/>
      <c r="J124" s="427" t="str">
        <f>'[4]6-x'!AK561</f>
        <v/>
      </c>
      <c r="K124" s="427">
        <f>'[4]6-x'!AL561</f>
        <v>0.73801561453965503</v>
      </c>
      <c r="L124" s="427">
        <f>'[4]6-x'!AM561</f>
        <v>0.25795356835769556</v>
      </c>
      <c r="M124" s="427">
        <f>'[4]6-x'!AN561</f>
        <v>0.72444816213274843</v>
      </c>
      <c r="N124" s="427" t="str">
        <f>'[4]6-x'!AO561</f>
        <v/>
      </c>
      <c r="O124" s="427">
        <f>'[4]6-x'!AP561</f>
        <v>0.77944969905417016</v>
      </c>
      <c r="P124" s="453">
        <f>'[4]6-x'!AQ561</f>
        <v>0.73594977967440633</v>
      </c>
    </row>
    <row r="125" spans="1:16" x14ac:dyDescent="0.3">
      <c r="A125" s="363" t="s">
        <v>285</v>
      </c>
      <c r="B125" s="427">
        <f>'[4]6-x'!AK545</f>
        <v>0.56193806193806195</v>
      </c>
      <c r="C125" s="427">
        <f>'[4]6-x'!AL545</f>
        <v>0.55473928409354445</v>
      </c>
      <c r="D125" s="427">
        <f>'[4]6-x'!AM545</f>
        <v>0.4151835962621851</v>
      </c>
      <c r="E125" s="427">
        <f>'[4]6-x'!AN545</f>
        <v>0.53673235197190106</v>
      </c>
      <c r="F125" s="427">
        <f>'[4]6-x'!AO545</f>
        <v>0.49932940061497405</v>
      </c>
      <c r="G125" s="427">
        <f>'[4]6-x'!AP545</f>
        <v>0.17067193883663864</v>
      </c>
      <c r="H125" s="453">
        <f>'[4]6-x'!AQ545</f>
        <v>0.54040682511310922</v>
      </c>
      <c r="I125" s="349"/>
      <c r="J125" s="427">
        <f>'[4]6-x'!AK562</f>
        <v>0.74367968263067141</v>
      </c>
      <c r="K125" s="427">
        <f>'[4]6-x'!AL562</f>
        <v>0.6054654064087468</v>
      </c>
      <c r="L125" s="427">
        <f>'[4]6-x'!AM562</f>
        <v>0.42922018756792724</v>
      </c>
      <c r="M125" s="427">
        <f>'[4]6-x'!AN562</f>
        <v>0.74397469711194708</v>
      </c>
      <c r="N125" s="427">
        <f>'[4]6-x'!AO562</f>
        <v>0.53433993225854193</v>
      </c>
      <c r="O125" s="427">
        <f>'[4]6-x'!AP562</f>
        <v>0.28131269704786477</v>
      </c>
      <c r="P125" s="453">
        <f>'[4]6-x'!AQ562</f>
        <v>0.59466254055761347</v>
      </c>
    </row>
    <row r="126" spans="1:16" x14ac:dyDescent="0.3">
      <c r="A126" s="363" t="s">
        <v>286</v>
      </c>
      <c r="B126" s="427">
        <f>'[4]6-x'!AK546</f>
        <v>0.74834223486421703</v>
      </c>
      <c r="C126" s="427">
        <f>'[4]6-x'!AL546</f>
        <v>0.47114807005971809</v>
      </c>
      <c r="D126" s="427" t="str">
        <f>'[4]6-x'!AM546</f>
        <v/>
      </c>
      <c r="E126" s="427">
        <f>'[4]6-x'!AN546</f>
        <v>0.43735769474007397</v>
      </c>
      <c r="F126" s="427">
        <f>'[4]6-x'!AO546</f>
        <v>0.57824157892332573</v>
      </c>
      <c r="G126" s="427">
        <f>'[4]6-x'!AP546</f>
        <v>0.51059692865735473</v>
      </c>
      <c r="H126" s="453">
        <f>'[4]6-x'!AQ546</f>
        <v>0.49030899465335487</v>
      </c>
      <c r="I126" s="349"/>
      <c r="J126" s="427">
        <f>'[4]6-x'!AK563</f>
        <v>0.83755741039783582</v>
      </c>
      <c r="K126" s="427">
        <f>'[4]6-x'!AL563</f>
        <v>0.73353425608931433</v>
      </c>
      <c r="L126" s="427" t="str">
        <f>'[4]6-x'!AM563</f>
        <v/>
      </c>
      <c r="M126" s="427">
        <f>'[4]6-x'!AN563</f>
        <v>0.77191145126171279</v>
      </c>
      <c r="N126" s="427">
        <f>'[4]6-x'!AO563</f>
        <v>0.73454671928205117</v>
      </c>
      <c r="O126" s="427">
        <f>'[4]6-x'!AP563</f>
        <v>0.70551256329416256</v>
      </c>
      <c r="P126" s="453">
        <f>'[4]6-x'!AQ563</f>
        <v>0.74724633618812053</v>
      </c>
    </row>
    <row r="127" spans="1:16" x14ac:dyDescent="0.3">
      <c r="A127" s="363" t="s">
        <v>287</v>
      </c>
      <c r="B127" s="427" t="str">
        <f>'[4]6-x'!AK547</f>
        <v/>
      </c>
      <c r="C127" s="427">
        <f>'[4]6-x'!AL547</f>
        <v>0.40406260707659086</v>
      </c>
      <c r="D127" s="427">
        <f>'[4]6-x'!AM547</f>
        <v>0.20614846028745756</v>
      </c>
      <c r="E127" s="427">
        <f>'[4]6-x'!AN547</f>
        <v>0.41478303321706966</v>
      </c>
      <c r="F127" s="427">
        <f>'[4]6-x'!AO547</f>
        <v>0.19954635132489801</v>
      </c>
      <c r="G127" s="427">
        <f>'[4]6-x'!AP547</f>
        <v>0.29578439210835411</v>
      </c>
      <c r="H127" s="453">
        <f>'[4]6-x'!AQ547</f>
        <v>0.27398071305549881</v>
      </c>
      <c r="I127" s="349"/>
      <c r="J127" s="427" t="str">
        <f>'[4]6-x'!AK564</f>
        <v/>
      </c>
      <c r="K127" s="427">
        <f>'[4]6-x'!AL564</f>
        <v>0.62481776032210201</v>
      </c>
      <c r="L127" s="427">
        <f>'[4]6-x'!AM564</f>
        <v>0.25614789337919175</v>
      </c>
      <c r="M127" s="427">
        <f>'[4]6-x'!AN564</f>
        <v>0.69228065667276484</v>
      </c>
      <c r="N127" s="427">
        <f>'[4]6-x'!AO564</f>
        <v>0.3237267050460283</v>
      </c>
      <c r="O127" s="427">
        <f>'[4]6-x'!AP564</f>
        <v>0.4230576759848822</v>
      </c>
      <c r="P127" s="453">
        <f>'[4]6-x'!AQ564</f>
        <v>0.49552355560717898</v>
      </c>
    </row>
    <row r="128" spans="1:16" x14ac:dyDescent="0.3">
      <c r="A128" s="365" t="s">
        <v>114</v>
      </c>
      <c r="B128" s="455">
        <f>'[4]6-x'!AK548</f>
        <v>0.37940114085475474</v>
      </c>
      <c r="C128" s="455">
        <f>'[4]6-x'!AL548</f>
        <v>0.5334776540442806</v>
      </c>
      <c r="D128" s="455">
        <f>'[4]6-x'!AM548</f>
        <v>0.39756680306374076</v>
      </c>
      <c r="E128" s="455">
        <f>'[4]6-x'!AN548</f>
        <v>0.39594280594202974</v>
      </c>
      <c r="F128" s="455">
        <f>'[4]6-x'!AO548</f>
        <v>0.36164193646030268</v>
      </c>
      <c r="G128" s="455">
        <f>'[4]6-x'!AP548</f>
        <v>0.36885833728268586</v>
      </c>
      <c r="H128" s="455">
        <f>'[4]6-x'!AQ548</f>
        <v>0.46802011910844188</v>
      </c>
      <c r="I128" s="349"/>
      <c r="J128" s="455">
        <f>'[4]6-x'!AK565</f>
        <v>0.38132824857613862</v>
      </c>
      <c r="K128" s="455">
        <f>'[4]6-x'!AL565</f>
        <v>0.57770025284144522</v>
      </c>
      <c r="L128" s="455">
        <f>'[4]6-x'!AM565</f>
        <v>0.40991293866614142</v>
      </c>
      <c r="M128" s="455">
        <f>'[4]6-x'!AN565</f>
        <v>0.58448430873757695</v>
      </c>
      <c r="N128" s="455">
        <f>'[4]6-x'!AO565</f>
        <v>0.41578721973986843</v>
      </c>
      <c r="O128" s="455">
        <f>'[4]6-x'!AP565</f>
        <v>0.39637328443478526</v>
      </c>
      <c r="P128" s="455">
        <f>'[4]6-x'!AQ565</f>
        <v>0.51616429959007715</v>
      </c>
    </row>
    <row r="131" spans="1:16" ht="14.7" customHeight="1" x14ac:dyDescent="0.3">
      <c r="A131" s="359">
        <v>2005</v>
      </c>
      <c r="B131" s="500" t="s">
        <v>346</v>
      </c>
      <c r="C131" s="501"/>
      <c r="D131" s="501"/>
      <c r="E131" s="501"/>
      <c r="F131" s="501"/>
      <c r="G131" s="501"/>
      <c r="H131" s="502"/>
    </row>
    <row r="132" spans="1:16" x14ac:dyDescent="0.3">
      <c r="A132" s="360" t="s">
        <v>275</v>
      </c>
      <c r="B132" s="453">
        <f>'[4]6-x'!AK619</f>
        <v>0.36776955853677729</v>
      </c>
      <c r="C132" s="453">
        <f>'[4]6-x'!AL619</f>
        <v>0.49448518056676388</v>
      </c>
      <c r="D132" s="453">
        <f>'[4]6-x'!AM619</f>
        <v>0.35415429116275626</v>
      </c>
      <c r="E132" s="453">
        <f>'[4]6-x'!AN619</f>
        <v>0.3757536569378479</v>
      </c>
      <c r="F132" s="453">
        <f>'[4]6-x'!AO619</f>
        <v>0.19514083708283092</v>
      </c>
      <c r="G132" s="453">
        <f>'[4]6-x'!AP619</f>
        <v>0.33586045906208917</v>
      </c>
      <c r="H132" s="453">
        <f>'[4]6-x'!AQ619</f>
        <v>0.41991702994863439</v>
      </c>
    </row>
    <row r="133" spans="1:16" x14ac:dyDescent="0.3">
      <c r="A133" s="363" t="s">
        <v>276</v>
      </c>
      <c r="B133" s="427" t="str">
        <f>'[4]6-x'!AK620</f>
        <v/>
      </c>
      <c r="C133" s="427">
        <f>'[4]6-x'!AL620</f>
        <v>0.3643411982453329</v>
      </c>
      <c r="D133" s="427">
        <f>'[4]6-x'!AM620</f>
        <v>0.39826087441361069</v>
      </c>
      <c r="E133" s="427">
        <f>'[4]6-x'!AN620</f>
        <v>0.36604735115325054</v>
      </c>
      <c r="F133" s="427">
        <f>'[4]6-x'!AO620</f>
        <v>0.10627181162513724</v>
      </c>
      <c r="G133" s="427">
        <f>'[4]6-x'!AP620</f>
        <v>0.33865507202008088</v>
      </c>
      <c r="H133" s="453">
        <f>'[4]6-x'!AQ620</f>
        <v>0.33179437558999003</v>
      </c>
    </row>
    <row r="134" spans="1:16" x14ac:dyDescent="0.3">
      <c r="A134" s="363" t="s">
        <v>277</v>
      </c>
      <c r="B134" s="427" t="str">
        <f>'[4]6-x'!AK621</f>
        <v/>
      </c>
      <c r="C134" s="427">
        <f>'[4]6-x'!AL621</f>
        <v>0.29366298765675736</v>
      </c>
      <c r="D134" s="427" t="str">
        <f>'[4]6-x'!AM621</f>
        <v/>
      </c>
      <c r="E134" s="427">
        <f>'[4]6-x'!AN621</f>
        <v>0.22765295945432498</v>
      </c>
      <c r="F134" s="427" t="str">
        <f>'[4]6-x'!AO621</f>
        <v/>
      </c>
      <c r="G134" s="427">
        <f>'[4]6-x'!AP621</f>
        <v>0.27262055417215775</v>
      </c>
      <c r="H134" s="453">
        <f>'[4]6-x'!AQ621</f>
        <v>0.2836907876450111</v>
      </c>
    </row>
    <row r="135" spans="1:16" x14ac:dyDescent="0.3">
      <c r="A135" s="363" t="s">
        <v>278</v>
      </c>
      <c r="B135" s="427">
        <f>'[4]6-x'!AK622</f>
        <v>0.36776955853677729</v>
      </c>
      <c r="C135" s="427">
        <f>'[4]6-x'!AL622</f>
        <v>0.37979029499071798</v>
      </c>
      <c r="D135" s="427">
        <f>'[4]6-x'!AM622</f>
        <v>0.3537002171365633</v>
      </c>
      <c r="E135" s="427">
        <f>'[4]6-x'!AN622</f>
        <v>0.37384575124303721</v>
      </c>
      <c r="F135" s="427">
        <f>'[4]6-x'!AO622</f>
        <v>0.19762013970558159</v>
      </c>
      <c r="G135" s="427" t="str">
        <f>'[4]6-x'!AP622</f>
        <v/>
      </c>
      <c r="H135" s="453">
        <f>'[4]6-x'!AQ622</f>
        <v>0.36237999883101413</v>
      </c>
    </row>
    <row r="136" spans="1:16" x14ac:dyDescent="0.3">
      <c r="A136" s="363" t="s">
        <v>279</v>
      </c>
      <c r="B136" s="427" t="str">
        <f>'[4]6-x'!AK623</f>
        <v/>
      </c>
      <c r="C136" s="427">
        <f>'[4]6-x'!AL623</f>
        <v>0.5473235059573428</v>
      </c>
      <c r="D136" s="427" t="str">
        <f>'[4]6-x'!AM623</f>
        <v/>
      </c>
      <c r="E136" s="427">
        <f>'[4]6-x'!AN623</f>
        <v>0.20699211070269269</v>
      </c>
      <c r="F136" s="427">
        <f>'[4]6-x'!AO623</f>
        <v>0.24180124517969223</v>
      </c>
      <c r="G136" s="427" t="str">
        <f>'[4]6-x'!AP623</f>
        <v/>
      </c>
      <c r="H136" s="453">
        <f>'[4]6-x'!AQ623</f>
        <v>0.54702663202796986</v>
      </c>
    </row>
    <row r="137" spans="1:16" x14ac:dyDescent="0.3">
      <c r="A137" s="363" t="s">
        <v>280</v>
      </c>
      <c r="B137" s="427" t="str">
        <f>'[4]6-x'!AK624</f>
        <v/>
      </c>
      <c r="C137" s="427">
        <f>'[4]6-x'!AL624</f>
        <v>0.41062331798423379</v>
      </c>
      <c r="D137" s="427" t="str">
        <f>'[4]6-x'!AM624</f>
        <v/>
      </c>
      <c r="E137" s="427">
        <f>'[4]6-x'!AN624</f>
        <v>0.41679361505525231</v>
      </c>
      <c r="F137" s="427" t="str">
        <f>'[4]6-x'!AO624</f>
        <v/>
      </c>
      <c r="G137" s="427" t="str">
        <f>'[4]6-x'!AP624</f>
        <v/>
      </c>
      <c r="H137" s="453">
        <f>'[4]6-x'!AQ624</f>
        <v>0.41130430561577208</v>
      </c>
    </row>
    <row r="138" spans="1:16" x14ac:dyDescent="0.3">
      <c r="A138" s="360" t="s">
        <v>282</v>
      </c>
      <c r="B138" s="453">
        <f>'[4]6-x'!AK625</f>
        <v>0.5087841584964411</v>
      </c>
      <c r="C138" s="453">
        <f>'[4]6-x'!AL625</f>
        <v>0.52443936659819768</v>
      </c>
      <c r="D138" s="453">
        <f>'[4]6-x'!AM625</f>
        <v>0.4188154182462015</v>
      </c>
      <c r="E138" s="453">
        <f>'[4]6-x'!AN625</f>
        <v>0.4537456684331404</v>
      </c>
      <c r="F138" s="453">
        <f>'[4]6-x'!AO625</f>
        <v>0.47768250484681762</v>
      </c>
      <c r="G138" s="453">
        <f>'[4]6-x'!AP625</f>
        <v>0.44948494665098226</v>
      </c>
      <c r="H138" s="453">
        <f>'[4]6-x'!AQ625</f>
        <v>0.5048443600091127</v>
      </c>
      <c r="J138" s="453">
        <f>'[4]6-x'!AK642</f>
        <v>0.68977528324688153</v>
      </c>
      <c r="K138" s="453">
        <f>'[4]6-x'!AL642</f>
        <v>0.60875587232331341</v>
      </c>
      <c r="L138" s="453">
        <f>'[4]6-x'!AM642</f>
        <v>0.45581326574016062</v>
      </c>
      <c r="M138" s="453">
        <f>'[4]6-x'!AN642</f>
        <v>0.66612068078926134</v>
      </c>
      <c r="N138" s="453">
        <f>'[4]6-x'!AO642</f>
        <v>0.52723916767712931</v>
      </c>
      <c r="O138" s="453">
        <f>'[4]6-x'!AP642</f>
        <v>0.62891796509595299</v>
      </c>
      <c r="P138" s="453">
        <f>'[4]6-x'!AQ642</f>
        <v>0.60034616012298825</v>
      </c>
    </row>
    <row r="139" spans="1:16" x14ac:dyDescent="0.3">
      <c r="A139" s="363" t="s">
        <v>283</v>
      </c>
      <c r="B139" s="427" t="str">
        <f>'[4]6-x'!AK626</f>
        <v/>
      </c>
      <c r="C139" s="427">
        <f>'[4]6-x'!AL626</f>
        <v>0.55473885668321632</v>
      </c>
      <c r="D139" s="427">
        <f>'[4]6-x'!AM626</f>
        <v>0.39881504075092084</v>
      </c>
      <c r="E139" s="427">
        <f>'[4]6-x'!AN626</f>
        <v>0.47244243288955234</v>
      </c>
      <c r="F139" s="427">
        <f>'[4]6-x'!AO626</f>
        <v>0.53307205694915394</v>
      </c>
      <c r="G139" s="427">
        <f>'[4]6-x'!AP626</f>
        <v>0.42461492733777056</v>
      </c>
      <c r="H139" s="453">
        <f>'[4]6-x'!AQ626</f>
        <v>0.52686027094814558</v>
      </c>
      <c r="J139" s="427" t="str">
        <f>'[4]6-x'!AK643</f>
        <v/>
      </c>
      <c r="K139" s="427">
        <f>'[4]6-x'!AL643</f>
        <v>0.6818175523289749</v>
      </c>
      <c r="L139" s="427">
        <f>'[4]6-x'!AM643</f>
        <v>0.40608414623298839</v>
      </c>
      <c r="M139" s="427">
        <f>'[4]6-x'!AN643</f>
        <v>0.54975696211416636</v>
      </c>
      <c r="N139" s="427">
        <f>'[4]6-x'!AO643</f>
        <v>0.60322564795479661</v>
      </c>
      <c r="O139" s="427">
        <f>'[4]6-x'!AP643</f>
        <v>0.54329773272389914</v>
      </c>
      <c r="P139" s="453">
        <f>'[4]6-x'!AQ643</f>
        <v>0.64649351308646352</v>
      </c>
    </row>
    <row r="140" spans="1:16" x14ac:dyDescent="0.3">
      <c r="A140" s="363" t="s">
        <v>284</v>
      </c>
      <c r="B140" s="427" t="str">
        <f>'[4]6-x'!AK627</f>
        <v/>
      </c>
      <c r="C140" s="427">
        <f>'[4]6-x'!AL627</f>
        <v>0.5401037863435838</v>
      </c>
      <c r="D140" s="427" t="str">
        <f>'[4]6-x'!AM627</f>
        <v/>
      </c>
      <c r="E140" s="427">
        <f>'[4]6-x'!AN627</f>
        <v>0.55366724266515488</v>
      </c>
      <c r="F140" s="427">
        <f>'[4]6-x'!AO627</f>
        <v>0.69008445253530126</v>
      </c>
      <c r="G140" s="427">
        <f>'[4]6-x'!AP627</f>
        <v>0.31153812603586434</v>
      </c>
      <c r="H140" s="453">
        <f>'[4]6-x'!AQ627</f>
        <v>0.54187566965075007</v>
      </c>
      <c r="J140" s="427" t="str">
        <f>'[4]6-x'!AK644</f>
        <v/>
      </c>
      <c r="K140" s="427">
        <f>'[4]6-x'!AL644</f>
        <v>0.69133567087437342</v>
      </c>
      <c r="L140" s="427" t="str">
        <f>'[4]6-x'!AM644</f>
        <v/>
      </c>
      <c r="M140" s="427">
        <f>'[4]6-x'!AN644</f>
        <v>0.73133691446676097</v>
      </c>
      <c r="N140" s="427">
        <f>'[4]6-x'!AO644</f>
        <v>0.79844763077781133</v>
      </c>
      <c r="O140" s="427">
        <f>'[4]6-x'!AP644</f>
        <v>0.45795356835769557</v>
      </c>
      <c r="P140" s="453">
        <f>'[4]6-x'!AQ644</f>
        <v>0.69591560813699549</v>
      </c>
    </row>
    <row r="141" spans="1:16" x14ac:dyDescent="0.3">
      <c r="A141" s="363" t="s">
        <v>285</v>
      </c>
      <c r="B141" s="427" t="str">
        <f>'[4]6-x'!AK628</f>
        <v/>
      </c>
      <c r="C141" s="427">
        <f>'[4]6-x'!AL628</f>
        <v>0.51985805795585582</v>
      </c>
      <c r="D141" s="427">
        <f>'[4]6-x'!AM628</f>
        <v>0.43802609671879034</v>
      </c>
      <c r="E141" s="427">
        <f>'[4]6-x'!AN628</f>
        <v>0.45858412152479217</v>
      </c>
      <c r="F141" s="427">
        <f>'[4]6-x'!AO628</f>
        <v>0.57591776815739137</v>
      </c>
      <c r="G141" s="427">
        <f>'[4]6-x'!AP628</f>
        <v>0.28035384018877907</v>
      </c>
      <c r="H141" s="453">
        <f>'[4]6-x'!AQ628</f>
        <v>0.52080471345539836</v>
      </c>
      <c r="J141" s="427" t="str">
        <f>'[4]6-x'!AK645</f>
        <v/>
      </c>
      <c r="K141" s="427">
        <f>'[4]6-x'!AL645</f>
        <v>0.56626880785193512</v>
      </c>
      <c r="L141" s="427">
        <f>'[4]6-x'!AM645</f>
        <v>0.47922801709300383</v>
      </c>
      <c r="M141" s="427">
        <f>'[4]6-x'!AN645</f>
        <v>0.63029520824021912</v>
      </c>
      <c r="N141" s="427">
        <f>'[4]6-x'!AO645</f>
        <v>0.58086281765197079</v>
      </c>
      <c r="O141" s="427">
        <f>'[4]6-x'!AP645</f>
        <v>0.78798673381648454</v>
      </c>
      <c r="P141" s="453">
        <f>'[4]6-x'!AQ645</f>
        <v>0.56619766633482826</v>
      </c>
    </row>
    <row r="142" spans="1:16" x14ac:dyDescent="0.3">
      <c r="A142" s="363" t="s">
        <v>286</v>
      </c>
      <c r="B142" s="427">
        <f>'[4]6-x'!AK629</f>
        <v>0.5087841584964411</v>
      </c>
      <c r="C142" s="427">
        <f>'[4]6-x'!AL629</f>
        <v>0.66861992835068851</v>
      </c>
      <c r="D142" s="427">
        <f>'[4]6-x'!AM629</f>
        <v>0.53142473909702437</v>
      </c>
      <c r="E142" s="427">
        <f>'[4]6-x'!AN629</f>
        <v>0.68953105682356486</v>
      </c>
      <c r="F142" s="427">
        <f>'[4]6-x'!AO629</f>
        <v>0.40482355360592531</v>
      </c>
      <c r="G142" s="427">
        <f>'[4]6-x'!AP629</f>
        <v>0.38147525637044605</v>
      </c>
      <c r="H142" s="453">
        <f>'[4]6-x'!AQ629</f>
        <v>0.56509620490483481</v>
      </c>
      <c r="J142" s="427">
        <f>'[4]6-x'!AK646</f>
        <v>0.68977528324688153</v>
      </c>
      <c r="K142" s="427">
        <f>'[4]6-x'!AL646</f>
        <v>0.84449966262262788</v>
      </c>
      <c r="L142" s="427">
        <f>'[4]6-x'!AM646</f>
        <v>0.5531450492757457</v>
      </c>
      <c r="M142" s="427">
        <f>'[4]6-x'!AN646</f>
        <v>0.84670564540638449</v>
      </c>
      <c r="N142" s="427">
        <f>'[4]6-x'!AO646</f>
        <v>0.54451489448079715</v>
      </c>
      <c r="O142" s="427">
        <f>'[4]6-x'!AP646</f>
        <v>0.64072961248997651</v>
      </c>
      <c r="P142" s="453">
        <f>'[4]6-x'!AQ646</f>
        <v>0.78537044748060936</v>
      </c>
    </row>
    <row r="143" spans="1:16" x14ac:dyDescent="0.3">
      <c r="A143" s="363" t="s">
        <v>287</v>
      </c>
      <c r="B143" s="427" t="str">
        <f>'[4]6-x'!AK630</f>
        <v/>
      </c>
      <c r="C143" s="427">
        <f>'[4]6-x'!AL630</f>
        <v>0.43735769474007397</v>
      </c>
      <c r="D143" s="427">
        <f>'[4]6-x'!AM630</f>
        <v>0.27853748877842088</v>
      </c>
      <c r="E143" s="427">
        <f>'[4]6-x'!AN630</f>
        <v>0.40160916761279103</v>
      </c>
      <c r="F143" s="427">
        <f>'[4]6-x'!AO630</f>
        <v>0.27971542871144617</v>
      </c>
      <c r="G143" s="427">
        <f>'[4]6-x'!AP630</f>
        <v>0.50579131050528559</v>
      </c>
      <c r="H143" s="453">
        <f>'[4]6-x'!AQ630</f>
        <v>0.35819662064362157</v>
      </c>
      <c r="J143" s="427" t="str">
        <f>'[4]6-x'!AK647</f>
        <v/>
      </c>
      <c r="K143" s="427">
        <f>'[4]6-x'!AL647</f>
        <v>0.65686444438143266</v>
      </c>
      <c r="L143" s="427">
        <f>'[4]6-x'!AM647</f>
        <v>0.27857789769336305</v>
      </c>
      <c r="M143" s="427">
        <f>'[4]6-x'!AN647</f>
        <v>0.60017504291541468</v>
      </c>
      <c r="N143" s="427">
        <f>'[4]6-x'!AO647</f>
        <v>0.41834209535639633</v>
      </c>
      <c r="O143" s="427">
        <f>'[4]6-x'!AP647</f>
        <v>0.70316876704524467</v>
      </c>
      <c r="P143" s="453">
        <f>'[4]6-x'!AQ647</f>
        <v>0.54624555250595574</v>
      </c>
    </row>
    <row r="144" spans="1:16" x14ac:dyDescent="0.3">
      <c r="A144" s="365" t="s">
        <v>114</v>
      </c>
      <c r="B144" s="455">
        <f>'[4]6-x'!AK631</f>
        <v>0.36902887538691292</v>
      </c>
      <c r="C144" s="455">
        <f>'[4]6-x'!AL631</f>
        <v>0.50761202448789799</v>
      </c>
      <c r="D144" s="455">
        <f>'[4]6-x'!AM631</f>
        <v>0.39346783462333884</v>
      </c>
      <c r="E144" s="455">
        <f>'[4]6-x'!AN631</f>
        <v>0.3911103091993493</v>
      </c>
      <c r="F144" s="455">
        <f>'[4]6-x'!AO631</f>
        <v>0.40469211663231924</v>
      </c>
      <c r="G144" s="455">
        <f>'[4]6-x'!AP631</f>
        <v>0.35184021531813958</v>
      </c>
      <c r="H144" s="455">
        <f>'[4]6-x'!AQ631</f>
        <v>0.44817267818507761</v>
      </c>
      <c r="J144" s="455">
        <f>'[4]6-x'!AK648</f>
        <v>0.37307534458463459</v>
      </c>
      <c r="K144" s="455">
        <f>'[4]6-x'!AL648</f>
        <v>0.55178588101628789</v>
      </c>
      <c r="L144" s="455">
        <f>'[4]6-x'!AM648</f>
        <v>0.41788087338724605</v>
      </c>
      <c r="M144" s="455">
        <f>'[4]6-x'!AN648</f>
        <v>0.46825714502879456</v>
      </c>
      <c r="N144" s="455">
        <f>'[4]6-x'!AO648</f>
        <v>0.44916595809311355</v>
      </c>
      <c r="O144" s="455">
        <f>'[4]6-x'!AP648</f>
        <v>0.39813556360883873</v>
      </c>
      <c r="P144" s="455">
        <f>'[4]6-x'!AQ648</f>
        <v>0.49148351156239489</v>
      </c>
    </row>
    <row r="146" spans="2:5" x14ac:dyDescent="0.3">
      <c r="B146" s="362"/>
      <c r="C146" s="362"/>
      <c r="D146" s="362"/>
      <c r="E146" s="362"/>
    </row>
    <row r="147" spans="2:5" x14ac:dyDescent="0.3">
      <c r="B147" s="459"/>
      <c r="C147" s="459"/>
      <c r="D147" s="460"/>
      <c r="E147" s="460"/>
    </row>
  </sheetData>
  <mergeCells count="21">
    <mergeCell ref="B3:H3"/>
    <mergeCell ref="J3:P3"/>
    <mergeCell ref="B5:H5"/>
    <mergeCell ref="J5:P5"/>
    <mergeCell ref="B23:H23"/>
    <mergeCell ref="J23:P23"/>
    <mergeCell ref="B25:H25"/>
    <mergeCell ref="J25:P25"/>
    <mergeCell ref="B43:H43"/>
    <mergeCell ref="J43:P43"/>
    <mergeCell ref="B45:H45"/>
    <mergeCell ref="J45:P45"/>
    <mergeCell ref="B99:H99"/>
    <mergeCell ref="B115:H115"/>
    <mergeCell ref="B131:H131"/>
    <mergeCell ref="B63:H63"/>
    <mergeCell ref="J63:P63"/>
    <mergeCell ref="B65:H65"/>
    <mergeCell ref="J65:P65"/>
    <mergeCell ref="B81:H81"/>
    <mergeCell ref="B83:H83"/>
  </mergeCells>
  <hyperlinks>
    <hyperlink ref="A1" location="Indice!A1" display="Torna indietro" xr:uid="{2F8914BE-99C3-4608-B0FA-263E9B8BB95C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1D08F-7A27-41E5-8065-5D156A311888}">
  <dimension ref="A1:AG37"/>
  <sheetViews>
    <sheetView showGridLines="0" zoomScaleNormal="100" workbookViewId="0"/>
  </sheetViews>
  <sheetFormatPr defaultColWidth="9.33203125" defaultRowHeight="15.6" x14ac:dyDescent="0.3"/>
  <cols>
    <col min="1" max="1" width="29.33203125" style="9" customWidth="1"/>
    <col min="2" max="2" width="7.109375" style="9" bestFit="1" customWidth="1"/>
    <col min="3" max="6" width="8.33203125" style="9" hidden="1" customWidth="1"/>
    <col min="7" max="7" width="7.109375" style="9" bestFit="1" customWidth="1"/>
    <col min="8" max="11" width="8.33203125" style="9" hidden="1" customWidth="1"/>
    <col min="12" max="28" width="7.109375" style="9" bestFit="1" customWidth="1"/>
    <col min="29" max="30" width="6.88671875" style="9" bestFit="1" customWidth="1"/>
    <col min="31" max="32" width="7.109375" style="9" bestFit="1" customWidth="1"/>
    <col min="33" max="33" width="7.6640625" style="9" bestFit="1" customWidth="1"/>
    <col min="34" max="16384" width="9.33203125" style="9"/>
  </cols>
  <sheetData>
    <row r="1" spans="1:33" x14ac:dyDescent="0.3">
      <c r="A1" s="8" t="s">
        <v>27</v>
      </c>
      <c r="B1" s="8"/>
    </row>
    <row r="3" spans="1:33" x14ac:dyDescent="0.3">
      <c r="A3" s="34" t="s">
        <v>79</v>
      </c>
    </row>
    <row r="4" spans="1:33" ht="16.2" x14ac:dyDescent="0.35">
      <c r="A4" s="462" t="s">
        <v>80</v>
      </c>
      <c r="B4" s="35">
        <v>1990</v>
      </c>
      <c r="C4" s="36">
        <v>1991</v>
      </c>
      <c r="D4" s="36">
        <v>1992</v>
      </c>
      <c r="E4" s="35">
        <v>1993</v>
      </c>
      <c r="F4" s="35">
        <v>1994</v>
      </c>
      <c r="G4" s="35">
        <v>1995</v>
      </c>
      <c r="H4" s="35">
        <v>1996</v>
      </c>
      <c r="I4" s="35">
        <v>1997</v>
      </c>
      <c r="J4" s="35">
        <v>1998</v>
      </c>
      <c r="K4" s="35">
        <v>1999</v>
      </c>
      <c r="L4" s="35">
        <v>2000</v>
      </c>
      <c r="M4" s="35">
        <v>2001</v>
      </c>
      <c r="N4" s="35">
        <v>2002</v>
      </c>
      <c r="O4" s="35">
        <v>2003</v>
      </c>
      <c r="P4" s="35">
        <v>2004</v>
      </c>
      <c r="Q4" s="35">
        <v>2005</v>
      </c>
      <c r="R4" s="35">
        <v>2006</v>
      </c>
      <c r="S4" s="35">
        <v>2007</v>
      </c>
      <c r="T4" s="35">
        <v>2008</v>
      </c>
      <c r="U4" s="35">
        <v>2009</v>
      </c>
      <c r="V4" s="35">
        <v>2010</v>
      </c>
      <c r="W4" s="35">
        <v>2011</v>
      </c>
      <c r="X4" s="35">
        <v>2012</v>
      </c>
      <c r="Y4" s="35">
        <v>2013</v>
      </c>
      <c r="Z4" s="35">
        <v>2014</v>
      </c>
      <c r="AA4" s="35">
        <v>2015</v>
      </c>
      <c r="AB4" s="37">
        <v>2016</v>
      </c>
      <c r="AC4" s="37">
        <v>2017</v>
      </c>
      <c r="AD4" s="37">
        <v>2018</v>
      </c>
      <c r="AE4" s="37">
        <v>2019</v>
      </c>
      <c r="AF4" s="37">
        <v>2020</v>
      </c>
      <c r="AG4" s="38">
        <v>2021</v>
      </c>
    </row>
    <row r="5" spans="1:33" x14ac:dyDescent="0.3">
      <c r="A5" s="463"/>
      <c r="B5" s="39" t="s">
        <v>81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40"/>
      <c r="W5" s="40"/>
      <c r="X5" s="40"/>
      <c r="Y5" s="40"/>
      <c r="Z5" s="40"/>
      <c r="AA5" s="40"/>
      <c r="AB5" s="41"/>
      <c r="AC5" s="41"/>
      <c r="AD5" s="41"/>
      <c r="AE5" s="41"/>
      <c r="AF5" s="41"/>
      <c r="AG5" s="41"/>
    </row>
    <row r="6" spans="1:33" x14ac:dyDescent="0.3">
      <c r="A6" s="42" t="s">
        <v>31</v>
      </c>
      <c r="B6" s="43">
        <f>'[1]D03_020 (pet sensu Eurostat)'!B5/1000</f>
        <v>32.046999999999997</v>
      </c>
      <c r="C6" s="43">
        <f>'[1]D03_020 (pet sensu Eurostat)'!C5/1000</f>
        <v>28.507000000000001</v>
      </c>
      <c r="D6" s="43">
        <f>'[1]D03_020 (pet sensu Eurostat)'!D5/1000</f>
        <v>21.353999999999999</v>
      </c>
      <c r="E6" s="43">
        <f>'[1]D03_020 (pet sensu Eurostat)'!E5/1000</f>
        <v>16.658999999999999</v>
      </c>
      <c r="F6" s="43">
        <f>'[1]D03_020 (pet sensu Eurostat)'!F5/1000</f>
        <v>19.856000000000002</v>
      </c>
      <c r="G6" s="43">
        <f>'[1]D03_020 (pet sensu Eurostat)'!G5/1000</f>
        <v>24.122</v>
      </c>
      <c r="H6" s="43">
        <f>'[1]D03_020 (pet sensu Eurostat)'!H5/1000</f>
        <v>22.08</v>
      </c>
      <c r="I6" s="43">
        <f>'[1]D03_020 (pet sensu Eurostat)'!I5/1000</f>
        <v>20.518000000000001</v>
      </c>
      <c r="J6" s="43">
        <f>'[1]D03_020 (pet sensu Eurostat)'!J5/1000</f>
        <v>23.311</v>
      </c>
      <c r="K6" s="43">
        <f>'[1]D03_020 (pet sensu Eurostat)'!K5/1000</f>
        <v>23.812000000000001</v>
      </c>
      <c r="L6" s="43">
        <f>'[1]D03_020 (pet sensu Eurostat)'!L5/1000</f>
        <v>26.271999999999998</v>
      </c>
      <c r="M6" s="43">
        <f>'[1]D03_020 (pet sensu Eurostat)'!M5/1000</f>
        <v>31.73</v>
      </c>
      <c r="N6" s="43">
        <f>'[1]D03_020 (pet sensu Eurostat)'!N5/1000</f>
        <v>35.447000000000003</v>
      </c>
      <c r="O6" s="43">
        <f>'[1]D03_020 (pet sensu Eurostat)'!O5/1000</f>
        <v>38.813000000000002</v>
      </c>
      <c r="P6" s="43">
        <f>'[1]D03_020 (pet sensu Eurostat)'!P5/1000</f>
        <v>45.518000000000001</v>
      </c>
      <c r="Q6" s="43">
        <f>'[1]D03_020 (pet sensu Eurostat)'!Q5/1000</f>
        <v>43.606300000000005</v>
      </c>
      <c r="R6" s="43">
        <f>'[1]D03_020 (pet sensu Eurostat)'!R5/1000</f>
        <v>44.2074</v>
      </c>
      <c r="S6" s="43">
        <f>'[1]D03_020 (pet sensu Eurostat)'!S5/1000</f>
        <v>44.112200000000001</v>
      </c>
      <c r="T6" s="43">
        <f>'[1]D03_020 (pet sensu Eurostat)'!T5/1000</f>
        <v>43.073800000000006</v>
      </c>
      <c r="U6" s="43">
        <f>'[1]D03_020 (pet sensu Eurostat)'!U5/1000</f>
        <v>39.745200000000004</v>
      </c>
      <c r="V6" s="43">
        <f>'[1]D03_020 (pet sensu Eurostat)'!V5/1000</f>
        <v>39.734000000000009</v>
      </c>
      <c r="W6" s="43">
        <f>'[1]D03_020 (pet sensu Eurostat)'!W5/1000</f>
        <v>44.725999999999999</v>
      </c>
      <c r="X6" s="43">
        <f>'[1]D03_020 (pet sensu Eurostat)'!X5/1000</f>
        <v>49.141400000000004</v>
      </c>
      <c r="Y6" s="43">
        <f>'[1]D03_020 (pet sensu Eurostat)'!Y5/1000</f>
        <v>45.104399999999998</v>
      </c>
      <c r="Z6" s="43">
        <f>'[1]D03_020 (pet sensu Eurostat)'!Z5/1000</f>
        <v>43.454700000000003</v>
      </c>
      <c r="AA6" s="43">
        <f>'[1]D03_020 (pet sensu Eurostat)'!AA5/1000</f>
        <v>43.201300000000003</v>
      </c>
      <c r="AB6" s="44">
        <f>'[1]D03_020 (pet sensu Eurostat)'!AB5/1000</f>
        <v>35.607699999999994</v>
      </c>
      <c r="AC6" s="44">
        <f>'[1]D03_020 (pet sensu Eurostat)'!AC5/1000</f>
        <v>32.627426142120001</v>
      </c>
      <c r="AD6" s="44">
        <f>'[1]D03_020 (pet sensu Eurostat)'!AD5/1000</f>
        <v>28.4698677001</v>
      </c>
      <c r="AE6" s="44">
        <f>'[1]D03_020 (pet sensu Eurostat)'!AE5/1000</f>
        <v>18.839448967460001</v>
      </c>
      <c r="AF6" s="44">
        <f>'[1]D03_020 (pet sensu Eurostat)'!AF5/1000</f>
        <v>13.379486891380001</v>
      </c>
      <c r="AG6" s="45">
        <f>'[1]D03_020 (pet sensu Eurostat)'!AG5/1000</f>
        <v>13.226856090426365</v>
      </c>
    </row>
    <row r="7" spans="1:33" x14ac:dyDescent="0.3">
      <c r="A7" s="42" t="s">
        <v>35</v>
      </c>
      <c r="B7" s="43">
        <f>'[1]D03_020 (pet sensu Eurostat)'!B6/1000</f>
        <v>39.709000000000003</v>
      </c>
      <c r="C7" s="43">
        <f>'[1]D03_020 (pet sensu Eurostat)'!C6/1000</f>
        <v>36.341999999999999</v>
      </c>
      <c r="D7" s="43">
        <f>'[1]D03_020 (pet sensu Eurostat)'!D6/1000</f>
        <v>35.475999999999999</v>
      </c>
      <c r="E7" s="43">
        <f>'[1]D03_020 (pet sensu Eurostat)'!E6/1000</f>
        <v>39.963000000000001</v>
      </c>
      <c r="F7" s="43">
        <f>'[1]D03_020 (pet sensu Eurostat)'!F6/1000</f>
        <v>40.804000000000002</v>
      </c>
      <c r="G7" s="43">
        <f>'[1]D03_020 (pet sensu Eurostat)'!G6/1000</f>
        <v>46.997999999999998</v>
      </c>
      <c r="H7" s="43">
        <f>'[1]D03_020 (pet sensu Eurostat)'!H6/1000</f>
        <v>50.191000000000003</v>
      </c>
      <c r="I7" s="43">
        <f>'[1]D03_020 (pet sensu Eurostat)'!I6/1000</f>
        <v>61.292999999999999</v>
      </c>
      <c r="J7" s="43">
        <f>'[1]D03_020 (pet sensu Eurostat)'!J6/1000</f>
        <v>70.882999999999996</v>
      </c>
      <c r="K7" s="43">
        <f>'[1]D03_020 (pet sensu Eurostat)'!K6/1000</f>
        <v>86.983000000000004</v>
      </c>
      <c r="L7" s="43">
        <f>'[1]D03_020 (pet sensu Eurostat)'!L6/1000</f>
        <v>101.36</v>
      </c>
      <c r="M7" s="43">
        <f>'[1]D03_020 (pet sensu Eurostat)'!M6/1000</f>
        <v>104.1875</v>
      </c>
      <c r="N7" s="43">
        <f>'[1]D03_020 (pet sensu Eurostat)'!N6/1000</f>
        <v>99.413800000000009</v>
      </c>
      <c r="O7" s="43">
        <f>'[1]D03_020 (pet sensu Eurostat)'!O6/1000</f>
        <v>117.301</v>
      </c>
      <c r="P7" s="43">
        <f>'[1]D03_020 (pet sensu Eurostat)'!P6/1000</f>
        <v>129.77209999999999</v>
      </c>
      <c r="Q7" s="43">
        <f>'[1]D03_020 (pet sensu Eurostat)'!Q6/1000</f>
        <v>149.2586</v>
      </c>
      <c r="R7" s="43">
        <f>'[1]D03_020 (pet sensu Eurostat)'!R6/1000</f>
        <v>158.0788</v>
      </c>
      <c r="S7" s="43">
        <f>'[1]D03_020 (pet sensu Eurostat)'!S6/1000</f>
        <v>172.64589999999998</v>
      </c>
      <c r="T7" s="43">
        <f>'[1]D03_020 (pet sensu Eurostat)'!T6/1000</f>
        <v>172.69720000000001</v>
      </c>
      <c r="U7" s="43">
        <f>'[1]D03_020 (pet sensu Eurostat)'!U6/1000</f>
        <v>147.27010000000001</v>
      </c>
      <c r="V7" s="43">
        <f>'[1]D03_020 (pet sensu Eurostat)'!V6/1000</f>
        <v>152.73689999999999</v>
      </c>
      <c r="W7" s="43">
        <f>'[1]D03_020 (pet sensu Eurostat)'!W6/1000</f>
        <v>144.548</v>
      </c>
      <c r="X7" s="43">
        <f>'[1]D03_020 (pet sensu Eurostat)'!X6/1000</f>
        <v>129.0581</v>
      </c>
      <c r="Y7" s="43">
        <f>'[1]D03_020 (pet sensu Eurostat)'!Y6/1000</f>
        <v>108.87560000000001</v>
      </c>
      <c r="Z7" s="43">
        <f>'[1]D03_020 (pet sensu Eurostat)'!Z6/1000</f>
        <v>93.637299999999996</v>
      </c>
      <c r="AA7" s="43">
        <f>'[1]D03_020 (pet sensu Eurostat)'!AA6/1000</f>
        <v>110.8601</v>
      </c>
      <c r="AB7" s="44">
        <f>'[1]D03_020 (pet sensu Eurostat)'!AB6/1000</f>
        <v>126.1481</v>
      </c>
      <c r="AC7" s="44">
        <f>'[1]D03_020 (pet sensu Eurostat)'!AC6/1000</f>
        <v>140.33288427196001</v>
      </c>
      <c r="AD7" s="44">
        <f>'[1]D03_020 (pet sensu Eurostat)'!AD6/1000</f>
        <v>128.48755475789</v>
      </c>
      <c r="AE7" s="44">
        <f>'[1]D03_020 (pet sensu Eurostat)'!AE6/1000</f>
        <v>141.68700212828</v>
      </c>
      <c r="AF7" s="44">
        <f>'[1]D03_020 (pet sensu Eurostat)'!AF6/1000</f>
        <v>133.68278357062999</v>
      </c>
      <c r="AG7" s="45">
        <f>'[1]D03_020 (pet sensu Eurostat)'!AG6/1000</f>
        <v>140.26492588390383</v>
      </c>
    </row>
    <row r="8" spans="1:33" x14ac:dyDescent="0.3">
      <c r="A8" s="42" t="s">
        <v>36</v>
      </c>
      <c r="B8" s="43">
        <f>'[1]D03_020 (pet sensu Eurostat)'!B7/1000</f>
        <v>3.7149999999999999</v>
      </c>
      <c r="C8" s="43">
        <f>'[1]D03_020 (pet sensu Eurostat)'!C7/1000</f>
        <v>3.6659999999999999</v>
      </c>
      <c r="D8" s="43">
        <f>'[1]D03_020 (pet sensu Eurostat)'!D7/1000</f>
        <v>3.6509999999999998</v>
      </c>
      <c r="E8" s="43">
        <f>'[1]D03_020 (pet sensu Eurostat)'!E7/1000</f>
        <v>3.536</v>
      </c>
      <c r="F8" s="43">
        <f>'[1]D03_020 (pet sensu Eurostat)'!F7/1000</f>
        <v>3.0880000000000001</v>
      </c>
      <c r="G8" s="43">
        <f>'[1]D03_020 (pet sensu Eurostat)'!G7/1000</f>
        <v>3.4460000000000002</v>
      </c>
      <c r="H8" s="43">
        <f>'[1]D03_020 (pet sensu Eurostat)'!H7/1000</f>
        <v>3.2429999999999999</v>
      </c>
      <c r="I8" s="43">
        <f>'[1]D03_020 (pet sensu Eurostat)'!I7/1000</f>
        <v>4.2510000000000003</v>
      </c>
      <c r="J8" s="43">
        <f>'[1]D03_020 (pet sensu Eurostat)'!J7/1000</f>
        <v>4.516</v>
      </c>
      <c r="K8" s="43">
        <f>'[1]D03_020 (pet sensu Eurostat)'!K7/1000</f>
        <v>4.4130000000000003</v>
      </c>
      <c r="L8" s="43">
        <f>'[1]D03_020 (pet sensu Eurostat)'!L7/1000</f>
        <v>4.2519999999999998</v>
      </c>
      <c r="M8" s="43">
        <f>'[1]D03_020 (pet sensu Eurostat)'!M7/1000</f>
        <v>5.0449999999999999</v>
      </c>
      <c r="N8" s="43">
        <f>'[1]D03_020 (pet sensu Eurostat)'!N7/1000</f>
        <v>5.0209999999999999</v>
      </c>
      <c r="O8" s="43">
        <f>'[1]D03_020 (pet sensu Eurostat)'!O7/1000</f>
        <v>5.3040000000000003</v>
      </c>
      <c r="P8" s="43">
        <f>'[1]D03_020 (pet sensu Eurostat)'!P7/1000</f>
        <v>5.359</v>
      </c>
      <c r="Q8" s="43">
        <f>'[1]D03_020 (pet sensu Eurostat)'!Q7/1000</f>
        <v>5.8132000000000001</v>
      </c>
      <c r="R8" s="43">
        <f>'[1]D03_020 (pet sensu Eurostat)'!R7/1000</f>
        <v>6.2291000000000007</v>
      </c>
      <c r="S8" s="43">
        <f>'[1]D03_020 (pet sensu Eurostat)'!S7/1000</f>
        <v>5.6231</v>
      </c>
      <c r="T8" s="43">
        <f>'[1]D03_020 (pet sensu Eurostat)'!T7/1000</f>
        <v>5.5167000000000002</v>
      </c>
      <c r="U8" s="43">
        <f>'[1]D03_020 (pet sensu Eurostat)'!U7/1000</f>
        <v>3.6706999999999996</v>
      </c>
      <c r="V8" s="43">
        <f>'[1]D03_020 (pet sensu Eurostat)'!V7/1000</f>
        <v>4.6993999999999998</v>
      </c>
      <c r="W8" s="43">
        <f>'[1]D03_020 (pet sensu Eurostat)'!W7/1000</f>
        <v>5.4133999999999993</v>
      </c>
      <c r="X8" s="43">
        <f>'[1]D03_020 (pet sensu Eurostat)'!X7/1000</f>
        <v>4.9697999999999993</v>
      </c>
      <c r="Y8" s="43">
        <f>'[1]D03_020 (pet sensu Eurostat)'!Y7/1000</f>
        <v>3.39</v>
      </c>
      <c r="Z8" s="43">
        <f>'[1]D03_020 (pet sensu Eurostat)'!Z7/1000</f>
        <v>3.0696000000000003</v>
      </c>
      <c r="AA8" s="43">
        <f>'[1]D03_020 (pet sensu Eurostat)'!AA7/1000</f>
        <v>2.1873</v>
      </c>
      <c r="AB8" s="44">
        <f>'[1]D03_020 (pet sensu Eurostat)'!AB7/1000</f>
        <v>2.7968000000000002</v>
      </c>
      <c r="AC8" s="44">
        <f>'[1]D03_020 (pet sensu Eurostat)'!AC7/1000</f>
        <v>2.4687542050499998</v>
      </c>
      <c r="AD8" s="44">
        <f>'[1]D03_020 (pet sensu Eurostat)'!AD7/1000</f>
        <v>2.4857946653799998</v>
      </c>
      <c r="AE8" s="44">
        <f>'[1]D03_020 (pet sensu Eurostat)'!AE7/1000</f>
        <v>2.4133499243599998</v>
      </c>
      <c r="AF8" s="44">
        <f>'[1]D03_020 (pet sensu Eurostat)'!AF7/1000</f>
        <v>1.6634841760800001</v>
      </c>
      <c r="AG8" s="45">
        <f>'[1]D03_020 (pet sensu Eurostat)'!AG7/1000</f>
        <v>1.8728099081191987</v>
      </c>
    </row>
    <row r="9" spans="1:33" x14ac:dyDescent="0.3">
      <c r="A9" s="42" t="s">
        <v>82</v>
      </c>
      <c r="B9" s="43">
        <f>'[1]D03_020 (pet sensu Eurostat)'!B8/1000</f>
        <v>102.71899999999999</v>
      </c>
      <c r="C9" s="43">
        <f>'[1]D03_020 (pet sensu Eurostat)'!C8/1000</f>
        <v>104.28700000000001</v>
      </c>
      <c r="D9" s="43">
        <f>'[1]D03_020 (pet sensu Eurostat)'!D8/1000</f>
        <v>116.02</v>
      </c>
      <c r="E9" s="43">
        <f>'[1]D03_020 (pet sensu Eurostat)'!E8/1000</f>
        <v>113.919</v>
      </c>
      <c r="F9" s="43">
        <f>'[1]D03_020 (pet sensu Eurostat)'!F8/1000</f>
        <v>116.312</v>
      </c>
      <c r="G9" s="43">
        <f>'[1]D03_020 (pet sensu Eurostat)'!G8/1000</f>
        <v>120.8</v>
      </c>
      <c r="H9" s="43">
        <f>'[1]D03_020 (pet sensu Eurostat)'!H8/1000</f>
        <v>117.08799999999999</v>
      </c>
      <c r="I9" s="43">
        <f>'[1]D03_020 (pet sensu Eurostat)'!I8/1000</f>
        <v>113.312</v>
      </c>
      <c r="J9" s="43">
        <f>'[1]D03_020 (pet sensu Eurostat)'!J8/1000</f>
        <v>107.30500000000001</v>
      </c>
      <c r="K9" s="43">
        <f>'[1]D03_020 (pet sensu Eurostat)'!K8/1000</f>
        <v>91.379000000000005</v>
      </c>
      <c r="L9" s="43">
        <f>'[1]D03_020 (pet sensu Eurostat)'!L8/1000</f>
        <v>85.878</v>
      </c>
      <c r="M9" s="43">
        <f>'[1]D03_020 (pet sensu Eurostat)'!M8/1000</f>
        <v>75.008200000000016</v>
      </c>
      <c r="N9" s="43">
        <f>'[1]D03_020 (pet sensu Eurostat)'!N8/1000</f>
        <v>87.765600000000006</v>
      </c>
      <c r="O9" s="43">
        <f>'[1]D03_020 (pet sensu Eurostat)'!O8/1000</f>
        <v>75.986000000000004</v>
      </c>
      <c r="P9" s="43">
        <f>'[1]D03_020 (pet sensu Eurostat)'!P8/1000</f>
        <v>58.891100000000002</v>
      </c>
      <c r="Q9" s="43">
        <f>'[1]D03_020 (pet sensu Eurostat)'!Q8/1000</f>
        <v>47.1233</v>
      </c>
      <c r="R9" s="43">
        <f>'[1]D03_020 (pet sensu Eurostat)'!R8/1000</f>
        <v>45.877499999999998</v>
      </c>
      <c r="S9" s="43">
        <f>'[1]D03_020 (pet sensu Eurostat)'!S8/1000</f>
        <v>35.408199999999994</v>
      </c>
      <c r="T9" s="43">
        <f>'[1]D03_020 (pet sensu Eurostat)'!T8/1000</f>
        <v>31.458600000000001</v>
      </c>
      <c r="U9" s="43">
        <f>'[1]D03_020 (pet sensu Eurostat)'!U8/1000</f>
        <v>26.020799999999998</v>
      </c>
      <c r="V9" s="43">
        <f>'[1]D03_020 (pet sensu Eurostat)'!V8/1000</f>
        <v>21.715699999999998</v>
      </c>
      <c r="W9" s="43">
        <f>'[1]D03_020 (pet sensu Eurostat)'!W8/1000</f>
        <v>19.885099999999998</v>
      </c>
      <c r="X9" s="43">
        <f>'[1]D03_020 (pet sensu Eurostat)'!X8/1000</f>
        <v>18.888600000000004</v>
      </c>
      <c r="Y9" s="43">
        <f>'[1]D03_020 (pet sensu Eurostat)'!Y8/1000</f>
        <v>15.481699999999996</v>
      </c>
      <c r="Z9" s="43">
        <f>'[1]D03_020 (pet sensu Eurostat)'!Z8/1000</f>
        <v>14.164200000000001</v>
      </c>
      <c r="AA9" s="43">
        <f>'[1]D03_020 (pet sensu Eurostat)'!AA8/1000</f>
        <v>13.385800000000001</v>
      </c>
      <c r="AB9" s="44">
        <f>'[1]D03_020 (pet sensu Eurostat)'!AB8/1000</f>
        <v>12.129700000000001</v>
      </c>
      <c r="AC9" s="44">
        <f>'[1]D03_020 (pet sensu Eurostat)'!AC8/1000</f>
        <v>11.526694451159997</v>
      </c>
      <c r="AD9" s="44">
        <f>'[1]D03_020 (pet sensu Eurostat)'!AD8/1000</f>
        <v>11.02912954766</v>
      </c>
      <c r="AE9" s="44">
        <f>'[1]D03_020 (pet sensu Eurostat)'!AE8/1000</f>
        <v>10.15311537819</v>
      </c>
      <c r="AF9" s="44">
        <f>'[1]D03_020 (pet sensu Eurostat)'!AF8/1000</f>
        <v>10.043258547610002</v>
      </c>
      <c r="AG9" s="45">
        <f>'[1]D03_020 (pet sensu Eurostat)'!AG8/1000</f>
        <v>7.3471171740668959</v>
      </c>
    </row>
    <row r="10" spans="1:33" x14ac:dyDescent="0.3">
      <c r="A10" s="42" t="s">
        <v>64</v>
      </c>
      <c r="B10" s="43">
        <f>'[1]D03_020 (pet sensu Eurostat)'!B10/1000</f>
        <v>0.10299999999999999</v>
      </c>
      <c r="C10" s="43">
        <f>'[1]D03_020 (pet sensu Eurostat)'!C10/1000</f>
        <v>0.218</v>
      </c>
      <c r="D10" s="43">
        <f>'[1]D03_020 (pet sensu Eurostat)'!D10/1000</f>
        <v>0.184</v>
      </c>
      <c r="E10" s="43">
        <f>'[1]D03_020 (pet sensu Eurostat)'!E10/1000</f>
        <v>0.20799999999999999</v>
      </c>
      <c r="F10" s="43">
        <f>'[1]D03_020 (pet sensu Eurostat)'!F10/1000</f>
        <v>0.28299999999999997</v>
      </c>
      <c r="G10" s="43">
        <f>'[1]D03_020 (pet sensu Eurostat)'!G10/1000</f>
        <v>0.38900000000000001</v>
      </c>
      <c r="H10" s="43">
        <f>'[1]D03_020 (pet sensu Eurostat)'!H10/1000</f>
        <v>0.60499999999999998</v>
      </c>
      <c r="I10" s="43">
        <f>'[1]D03_020 (pet sensu Eurostat)'!I10/1000</f>
        <v>0.82199999999999995</v>
      </c>
      <c r="J10" s="43">
        <f>'[1]D03_020 (pet sensu Eurostat)'!J10/1000</f>
        <v>1.232</v>
      </c>
      <c r="K10" s="43">
        <f>'[1]D03_020 (pet sensu Eurostat)'!K10/1000</f>
        <v>1.823</v>
      </c>
      <c r="L10" s="43">
        <f>'[1]D03_020 (pet sensu Eurostat)'!L10/1000</f>
        <v>1.9079999999999999</v>
      </c>
      <c r="M10" s="43">
        <f>'[1]D03_020 (pet sensu Eurostat)'!M10/1000</f>
        <v>2.5873000000000004</v>
      </c>
      <c r="N10" s="43">
        <f>'[1]D03_020 (pet sensu Eurostat)'!N10/1000</f>
        <v>3.5105999999999997</v>
      </c>
      <c r="O10" s="43">
        <f>'[1]D03_020 (pet sensu Eurostat)'!O10/1000</f>
        <v>4.4930000000000003</v>
      </c>
      <c r="P10" s="43">
        <f>'[1]D03_020 (pet sensu Eurostat)'!P10/1000</f>
        <v>5.6373999999999995</v>
      </c>
      <c r="Q10" s="43">
        <f>'[1]D03_020 (pet sensu Eurostat)'!Q10/1000</f>
        <v>6.1548999999999996</v>
      </c>
      <c r="R10" s="43">
        <f>'[1]D03_020 (pet sensu Eurostat)'!R10/1000</f>
        <v>6.7446000000000002</v>
      </c>
      <c r="S10" s="43">
        <f>'[1]D03_020 (pet sensu Eurostat)'!S10/1000</f>
        <v>6.9537000000000004</v>
      </c>
      <c r="T10" s="43">
        <f>'[1]D03_020 (pet sensu Eurostat)'!T10/1000</f>
        <v>7.6657000000000002</v>
      </c>
      <c r="U10" s="43">
        <f>'[1]D03_020 (pet sensu Eurostat)'!U10/1000</f>
        <v>9.3291000000000004</v>
      </c>
      <c r="V10" s="43">
        <f>'[1]D03_020 (pet sensu Eurostat)'!V10/1000</f>
        <v>11.5848</v>
      </c>
      <c r="W10" s="43">
        <f>'[1]D03_020 (pet sensu Eurostat)'!W10/1000</f>
        <v>13.136900000000001</v>
      </c>
      <c r="X10" s="43">
        <f>'[1]D03_020 (pet sensu Eurostat)'!X10/1000</f>
        <v>14.752900000000002</v>
      </c>
      <c r="Y10" s="43">
        <f>'[1]D03_020 (pet sensu Eurostat)'!Y10/1000</f>
        <v>19.382999999999999</v>
      </c>
      <c r="Z10" s="43">
        <f>'[1]D03_020 (pet sensu Eurostat)'!Z10/1000</f>
        <v>21.184000000000005</v>
      </c>
      <c r="AA10" s="43">
        <f>'[1]D03_020 (pet sensu Eurostat)'!AA10/1000</f>
        <v>21.823699999999999</v>
      </c>
      <c r="AB10" s="44">
        <f>'[1]D03_020 (pet sensu Eurostat)'!AB10/1000</f>
        <v>22.011700000000001</v>
      </c>
      <c r="AC10" s="44">
        <f>'[1]D03_020 (pet sensu Eurostat)'!AC10/1000</f>
        <v>21.867740929710013</v>
      </c>
      <c r="AD10" s="44">
        <f>'[1]D03_020 (pet sensu Eurostat)'!AD10/1000</f>
        <v>21.656477513290003</v>
      </c>
      <c r="AE10" s="44">
        <f>'[1]D03_020 (pet sensu Eurostat)'!AE10/1000</f>
        <v>21.991113588080001</v>
      </c>
      <c r="AF10" s="44">
        <f>'[1]D03_020 (pet sensu Eurostat)'!AF10/1000</f>
        <v>22.036088195649999</v>
      </c>
      <c r="AG10" s="45">
        <f>'[1]D03_020 (pet sensu Eurostat)'!AG10/1000</f>
        <v>22.505440257905384</v>
      </c>
    </row>
    <row r="11" spans="1:33" x14ac:dyDescent="0.3">
      <c r="A11" s="46" t="s">
        <v>83</v>
      </c>
      <c r="B11" s="47">
        <f>'[1]D03_020 (pet sensu Eurostat)'!B12/1000</f>
        <v>0</v>
      </c>
      <c r="C11" s="47">
        <f>'[1]D03_020 (pet sensu Eurostat)'!C12/1000</f>
        <v>0</v>
      </c>
      <c r="D11" s="47">
        <f>'[1]D03_020 (pet sensu Eurostat)'!D12/1000</f>
        <v>0</v>
      </c>
      <c r="E11" s="47">
        <f>'[1]D03_020 (pet sensu Eurostat)'!E12/1000</f>
        <v>0</v>
      </c>
      <c r="F11" s="47">
        <f>'[1]D03_020 (pet sensu Eurostat)'!F12/1000</f>
        <v>0</v>
      </c>
      <c r="G11" s="47">
        <f>'[1]D03_020 (pet sensu Eurostat)'!G12/1000</f>
        <v>0</v>
      </c>
      <c r="H11" s="47">
        <f>'[1]D03_020 (pet sensu Eurostat)'!H12/1000</f>
        <v>0</v>
      </c>
      <c r="I11" s="47">
        <f>'[1]D03_020 (pet sensu Eurostat)'!I12/1000</f>
        <v>0</v>
      </c>
      <c r="J11" s="47">
        <f>'[1]D03_020 (pet sensu Eurostat)'!J12/1000</f>
        <v>0</v>
      </c>
      <c r="K11" s="47">
        <f>'[1]D03_020 (pet sensu Eurostat)'!K12/1000</f>
        <v>0</v>
      </c>
      <c r="L11" s="47">
        <f>'[1]D03_020 (pet sensu Eurostat)'!L12/1000</f>
        <v>0</v>
      </c>
      <c r="M11" s="47">
        <f>'[1]D03_020 (pet sensu Eurostat)'!M12/1000</f>
        <v>0</v>
      </c>
      <c r="N11" s="47">
        <f>'[1]D03_020 (pet sensu Eurostat)'!N12/1000</f>
        <v>0</v>
      </c>
      <c r="O11" s="47">
        <f>'[1]D03_020 (pet sensu Eurostat)'!O12/1000</f>
        <v>0</v>
      </c>
      <c r="P11" s="47">
        <f>'[1]D03_020 (pet sensu Eurostat)'!P12/1000</f>
        <v>0</v>
      </c>
      <c r="Q11" s="47">
        <f>'[1]D03_020 (pet sensu Eurostat)'!Q12/1000</f>
        <v>0</v>
      </c>
      <c r="R11" s="47">
        <f>'[1]D03_020 (pet sensu Eurostat)'!R12/1000</f>
        <v>0</v>
      </c>
      <c r="S11" s="47">
        <f>'[1]D03_020 (pet sensu Eurostat)'!S12/1000</f>
        <v>0</v>
      </c>
      <c r="T11" s="47">
        <f>'[1]D03_020 (pet sensu Eurostat)'!T12/1000</f>
        <v>0</v>
      </c>
      <c r="U11" s="47">
        <f>'[1]D03_020 (pet sensu Eurostat)'!U12/1000</f>
        <v>0</v>
      </c>
      <c r="V11" s="47">
        <f>'[1]D03_020 (pet sensu Eurostat)'!V12/1000</f>
        <v>0</v>
      </c>
      <c r="W11" s="47">
        <f>'[1]D03_020 (pet sensu Eurostat)'!W12/1000</f>
        <v>0</v>
      </c>
      <c r="X11" s="47">
        <f>'[1]D03_020 (pet sensu Eurostat)'!X12/1000</f>
        <v>0</v>
      </c>
      <c r="Y11" s="47">
        <f>'[1]D03_020 (pet sensu Eurostat)'!Y12/1000</f>
        <v>0</v>
      </c>
      <c r="Z11" s="47">
        <f>'[1]D03_020 (pet sensu Eurostat)'!Z12/1000</f>
        <v>0</v>
      </c>
      <c r="AA11" s="47">
        <f>'[1]D03_020 (pet sensu Eurostat)'!AA12/1000</f>
        <v>0</v>
      </c>
      <c r="AB11" s="47">
        <f>'[1]D03_020 (pet sensu Eurostat)'!AB12/1000</f>
        <v>0</v>
      </c>
      <c r="AC11" s="48">
        <f>'[1]D03_020 (pet sensu Eurostat)'!AC12/1000</f>
        <v>1.6399999999999998E-2</v>
      </c>
      <c r="AD11" s="48">
        <f>'[1]D03_020 (pet sensu Eurostat)'!AD12/1000</f>
        <v>0.05</v>
      </c>
      <c r="AE11" s="47">
        <f>'[1]D03_020 (pet sensu Eurostat)'!AE12/1000</f>
        <v>0</v>
      </c>
      <c r="AF11" s="47">
        <f>'[1]D03_020 (pet sensu Eurostat)'!AF12/1000</f>
        <v>0</v>
      </c>
      <c r="AG11" s="49">
        <f>'[1]D03_020 (pet sensu Eurostat)'!AG12/1000</f>
        <v>0</v>
      </c>
    </row>
    <row r="12" spans="1:33" ht="16.2" x14ac:dyDescent="0.35">
      <c r="A12" s="50" t="s">
        <v>84</v>
      </c>
      <c r="B12" s="51">
        <f>SUM(B6:B10)</f>
        <v>178.29300000000001</v>
      </c>
      <c r="C12" s="51">
        <f t="shared" ref="C12:AE12" si="0">SUM(C6:C10)</f>
        <v>173.02</v>
      </c>
      <c r="D12" s="51">
        <f t="shared" si="0"/>
        <v>176.68499999999997</v>
      </c>
      <c r="E12" s="51">
        <f t="shared" si="0"/>
        <v>174.285</v>
      </c>
      <c r="F12" s="51">
        <f t="shared" si="0"/>
        <v>180.34299999999999</v>
      </c>
      <c r="G12" s="51">
        <f t="shared" si="0"/>
        <v>195.755</v>
      </c>
      <c r="H12" s="51">
        <f t="shared" si="0"/>
        <v>193.20699999999997</v>
      </c>
      <c r="I12" s="51">
        <f t="shared" si="0"/>
        <v>200.19600000000003</v>
      </c>
      <c r="J12" s="51">
        <f t="shared" si="0"/>
        <v>207.24699999999999</v>
      </c>
      <c r="K12" s="51">
        <f t="shared" si="0"/>
        <v>208.41</v>
      </c>
      <c r="L12" s="51">
        <f>SUM(L6:L10)</f>
        <v>219.67</v>
      </c>
      <c r="M12" s="51">
        <f t="shared" si="0"/>
        <v>218.55799999999999</v>
      </c>
      <c r="N12" s="51">
        <f t="shared" si="0"/>
        <v>231.15800000000002</v>
      </c>
      <c r="O12" s="51">
        <f t="shared" si="0"/>
        <v>241.89699999999999</v>
      </c>
      <c r="P12" s="51">
        <f t="shared" si="0"/>
        <v>245.17759999999998</v>
      </c>
      <c r="Q12" s="51">
        <f t="shared" si="0"/>
        <v>251.9563</v>
      </c>
      <c r="R12" s="51">
        <f t="shared" si="0"/>
        <v>261.13740000000001</v>
      </c>
      <c r="S12" s="51">
        <f t="shared" si="0"/>
        <v>264.74310000000003</v>
      </c>
      <c r="T12" s="51">
        <f t="shared" si="0"/>
        <v>260.41200000000003</v>
      </c>
      <c r="U12" s="51">
        <f t="shared" si="0"/>
        <v>226.03590000000005</v>
      </c>
      <c r="V12" s="51">
        <f t="shared" si="0"/>
        <v>230.4708</v>
      </c>
      <c r="W12" s="51">
        <f t="shared" si="0"/>
        <v>227.70939999999999</v>
      </c>
      <c r="X12" s="51">
        <f t="shared" si="0"/>
        <v>216.8108</v>
      </c>
      <c r="Y12" s="51">
        <f t="shared" si="0"/>
        <v>192.2347</v>
      </c>
      <c r="Z12" s="51">
        <f t="shared" si="0"/>
        <v>175.50979999999998</v>
      </c>
      <c r="AA12" s="51">
        <f t="shared" si="0"/>
        <v>191.45819999999998</v>
      </c>
      <c r="AB12" s="52">
        <f t="shared" si="0"/>
        <v>198.69399999999999</v>
      </c>
      <c r="AC12" s="52">
        <f t="shared" si="0"/>
        <v>208.82350000000002</v>
      </c>
      <c r="AD12" s="52">
        <f t="shared" si="0"/>
        <v>192.12882418432002</v>
      </c>
      <c r="AE12" s="52">
        <f t="shared" si="0"/>
        <v>195.08402998637001</v>
      </c>
      <c r="AF12" s="52">
        <f>SUM(AF6:AF10)</f>
        <v>180.80510138135</v>
      </c>
      <c r="AG12" s="53">
        <f>SUM(AG6:AG10)</f>
        <v>185.21714931442168</v>
      </c>
    </row>
    <row r="15" spans="1:33" x14ac:dyDescent="0.3"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</row>
    <row r="16" spans="1:33" x14ac:dyDescent="0.3"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54"/>
      <c r="Z16" s="54"/>
      <c r="AA16" s="54"/>
    </row>
    <row r="17" spans="2:27" x14ac:dyDescent="0.3"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</row>
    <row r="18" spans="2:27" x14ac:dyDescent="0.3"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54"/>
      <c r="Z18" s="54"/>
      <c r="AA18" s="54"/>
    </row>
    <row r="19" spans="2:27" x14ac:dyDescent="0.3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</row>
    <row r="20" spans="2:27" x14ac:dyDescent="0.3"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  <c r="N20" s="55"/>
      <c r="O20" s="55"/>
      <c r="P20" s="55"/>
      <c r="Q20" s="55"/>
      <c r="R20" s="55"/>
      <c r="S20" s="55"/>
      <c r="T20" s="55"/>
      <c r="U20" s="55"/>
      <c r="V20" s="55"/>
      <c r="W20" s="55"/>
      <c r="X20" s="55"/>
      <c r="Y20" s="55"/>
      <c r="Z20" s="55"/>
      <c r="AA20" s="55"/>
    </row>
    <row r="21" spans="2:27" x14ac:dyDescent="0.3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  <c r="O21" s="55"/>
      <c r="P21" s="55"/>
      <c r="Q21" s="55"/>
      <c r="R21" s="55"/>
      <c r="S21" s="55"/>
      <c r="T21" s="55"/>
      <c r="U21" s="55"/>
      <c r="V21" s="55"/>
      <c r="W21" s="55"/>
      <c r="X21" s="55"/>
      <c r="Y21" s="55"/>
      <c r="Z21" s="55"/>
      <c r="AA21" s="55"/>
    </row>
    <row r="22" spans="2:27" x14ac:dyDescent="0.3">
      <c r="B22" s="54"/>
      <c r="Z22" s="56"/>
    </row>
    <row r="23" spans="2:27" x14ac:dyDescent="0.3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7"/>
      <c r="AA23" s="55"/>
    </row>
    <row r="24" spans="2:27" x14ac:dyDescent="0.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  <c r="O24" s="55"/>
      <c r="P24" s="55"/>
      <c r="Q24" s="55"/>
      <c r="R24" s="55"/>
      <c r="S24" s="55"/>
      <c r="T24" s="55"/>
      <c r="U24" s="55"/>
      <c r="V24" s="55"/>
      <c r="W24" s="55"/>
      <c r="X24" s="55"/>
      <c r="Y24" s="55"/>
      <c r="Z24" s="55"/>
      <c r="AA24" s="55"/>
    </row>
    <row r="25" spans="2:27" x14ac:dyDescent="0.3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  <c r="O25" s="55"/>
      <c r="P25" s="55"/>
      <c r="Q25" s="55"/>
      <c r="R25" s="55"/>
      <c r="S25" s="55"/>
      <c r="T25" s="55"/>
      <c r="U25" s="55"/>
      <c r="V25" s="55"/>
      <c r="W25" s="55"/>
      <c r="X25" s="55"/>
      <c r="Y25" s="55"/>
      <c r="Z25" s="55"/>
      <c r="AA25" s="55"/>
    </row>
    <row r="26" spans="2:27" x14ac:dyDescent="0.3"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  <c r="O26" s="55"/>
      <c r="P26" s="55"/>
      <c r="Q26" s="55"/>
      <c r="R26" s="55"/>
      <c r="S26" s="55"/>
      <c r="T26" s="55"/>
      <c r="U26" s="55"/>
      <c r="V26" s="55"/>
      <c r="W26" s="55"/>
      <c r="X26" s="55"/>
      <c r="Y26" s="55"/>
      <c r="Z26" s="55"/>
      <c r="AA26" s="55"/>
    </row>
    <row r="27" spans="2:27" x14ac:dyDescent="0.3"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  <c r="M27" s="55"/>
      <c r="N27" s="55"/>
      <c r="O27" s="55"/>
      <c r="P27" s="55"/>
      <c r="Q27" s="55"/>
      <c r="R27" s="55"/>
      <c r="S27" s="55"/>
      <c r="T27" s="55"/>
      <c r="U27" s="55"/>
      <c r="V27" s="55"/>
      <c r="W27" s="55"/>
      <c r="X27" s="55"/>
      <c r="Y27" s="55"/>
      <c r="Z27" s="55"/>
      <c r="AA27" s="55"/>
    </row>
    <row r="28" spans="2:27" x14ac:dyDescent="0.3"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</row>
    <row r="29" spans="2:27" x14ac:dyDescent="0.3"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  <c r="R29" s="55"/>
      <c r="S29" s="55"/>
      <c r="T29" s="55"/>
      <c r="U29" s="55"/>
      <c r="V29" s="55"/>
      <c r="W29" s="55"/>
      <c r="X29" s="55"/>
      <c r="Y29" s="55"/>
      <c r="Z29" s="55"/>
      <c r="AA29" s="55"/>
    </row>
    <row r="30" spans="2:27" x14ac:dyDescent="0.3"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</row>
    <row r="31" spans="2:27" x14ac:dyDescent="0.3">
      <c r="B31" s="58"/>
      <c r="C31" s="58"/>
      <c r="D31" s="58"/>
      <c r="E31" s="58"/>
      <c r="F31" s="58"/>
      <c r="G31" s="58"/>
      <c r="H31" s="58"/>
      <c r="I31" s="58"/>
      <c r="J31" s="58"/>
      <c r="K31" s="58"/>
      <c r="L31" s="58"/>
      <c r="M31" s="58"/>
      <c r="N31" s="58"/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</row>
    <row r="33" spans="2:27" x14ac:dyDescent="0.3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  <c r="X33" s="55"/>
      <c r="Y33" s="55"/>
      <c r="Z33" s="55"/>
      <c r="AA33" s="55"/>
    </row>
    <row r="34" spans="2:27" x14ac:dyDescent="0.3"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  <c r="T34" s="54"/>
      <c r="U34" s="54"/>
      <c r="V34" s="54"/>
      <c r="W34" s="54"/>
      <c r="X34" s="54"/>
      <c r="Y34" s="54"/>
      <c r="Z34" s="54"/>
      <c r="AA34" s="54"/>
    </row>
    <row r="35" spans="2:27" x14ac:dyDescent="0.3">
      <c r="B35" s="59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60"/>
      <c r="AA35" s="60"/>
    </row>
    <row r="37" spans="2:27" x14ac:dyDescent="0.3">
      <c r="B37" s="61"/>
      <c r="C37" s="61"/>
      <c r="D37" s="61"/>
      <c r="E37" s="61"/>
      <c r="F37" s="61"/>
      <c r="G37" s="61"/>
      <c r="H37" s="61"/>
      <c r="I37" s="61"/>
      <c r="J37" s="61"/>
      <c r="K37" s="61"/>
      <c r="L37" s="61"/>
      <c r="M37" s="61"/>
      <c r="N37" s="61"/>
      <c r="O37" s="61"/>
      <c r="P37" s="61"/>
      <c r="Q37" s="61"/>
      <c r="R37" s="61"/>
      <c r="S37" s="61"/>
      <c r="T37" s="61"/>
      <c r="U37" s="61"/>
      <c r="V37" s="61"/>
      <c r="W37" s="61"/>
      <c r="X37" s="61"/>
      <c r="Y37" s="61"/>
      <c r="Z37" s="61"/>
      <c r="AA37" s="61"/>
    </row>
  </sheetData>
  <mergeCells count="1">
    <mergeCell ref="A4:A5"/>
  </mergeCells>
  <hyperlinks>
    <hyperlink ref="A1" location="Indice!A1" display="Torna indietro" xr:uid="{86EED3AE-85E0-47B8-92DD-0DE32FA743A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540E9-0043-4857-AE61-4317820C6287}">
  <dimension ref="A1:I25"/>
  <sheetViews>
    <sheetView showGridLines="0" workbookViewId="0">
      <selection activeCell="A16" sqref="A16"/>
    </sheetView>
  </sheetViews>
  <sheetFormatPr defaultRowHeight="14.4" x14ac:dyDescent="0.3"/>
  <sheetData>
    <row r="1" spans="1:2" ht="15.6" x14ac:dyDescent="0.3">
      <c r="A1" s="8" t="s">
        <v>27</v>
      </c>
      <c r="B1" s="8"/>
    </row>
    <row r="25" spans="1:9" ht="15.6" x14ac:dyDescent="0.3">
      <c r="A25" s="464" t="s">
        <v>85</v>
      </c>
      <c r="B25" s="464"/>
      <c r="C25" s="464"/>
      <c r="D25" s="464"/>
      <c r="E25" s="464"/>
      <c r="F25" s="464"/>
      <c r="G25" s="464"/>
      <c r="H25" s="464"/>
      <c r="I25" s="464"/>
    </row>
  </sheetData>
  <mergeCells count="1">
    <mergeCell ref="A25:I25"/>
  </mergeCells>
  <hyperlinks>
    <hyperlink ref="A1" location="Indice!A1" display="Torna indietro" xr:uid="{6DF6E52A-F413-4B3C-8556-567DC4140106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00738D-3DA1-42D3-BC8D-EEDFA5E13B71}">
  <dimension ref="A1:J23"/>
  <sheetViews>
    <sheetView showGridLines="0" workbookViewId="0">
      <selection activeCell="A16" sqref="A16"/>
    </sheetView>
  </sheetViews>
  <sheetFormatPr defaultRowHeight="14.4" x14ac:dyDescent="0.3"/>
  <sheetData>
    <row r="1" spans="1:2" ht="15.6" x14ac:dyDescent="0.3">
      <c r="A1" s="8" t="s">
        <v>27</v>
      </c>
      <c r="B1" s="8"/>
    </row>
    <row r="23" spans="1:10" ht="39" customHeight="1" x14ac:dyDescent="0.3">
      <c r="A23" s="465" t="s">
        <v>86</v>
      </c>
      <c r="B23" s="465"/>
      <c r="C23" s="465"/>
      <c r="D23" s="465"/>
      <c r="E23" s="465"/>
      <c r="F23" s="465"/>
      <c r="G23" s="465"/>
      <c r="H23" s="465"/>
      <c r="I23" s="465"/>
      <c r="J23" s="465"/>
    </row>
  </sheetData>
  <mergeCells count="1">
    <mergeCell ref="A23:J23"/>
  </mergeCells>
  <hyperlinks>
    <hyperlink ref="A1" location="Indice!A1" display="Torna indietro" xr:uid="{3CD3D2B0-A0A5-4870-AA64-D22951AF0C5D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AF996F-43E8-4C9E-B29D-0DDCD6040037}">
  <dimension ref="A1:B25"/>
  <sheetViews>
    <sheetView showGridLines="0" workbookViewId="0">
      <selection activeCell="A16" sqref="A16"/>
    </sheetView>
  </sheetViews>
  <sheetFormatPr defaultRowHeight="14.4" x14ac:dyDescent="0.3"/>
  <sheetData>
    <row r="1" spans="1:2" ht="15.6" x14ac:dyDescent="0.3">
      <c r="A1" s="8" t="s">
        <v>27</v>
      </c>
      <c r="B1" s="8"/>
    </row>
    <row r="25" spans="1:1" ht="15.6" x14ac:dyDescent="0.3">
      <c r="A25" s="34" t="s">
        <v>87</v>
      </c>
    </row>
  </sheetData>
  <hyperlinks>
    <hyperlink ref="A1" location="Indice!A1" display="Torna indietro" xr:uid="{28C7D4AD-4DC6-45DD-93DA-4EEB9C66A055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53F26-6647-4E36-A400-D9AA31A08CF2}">
  <dimension ref="A1:Q37"/>
  <sheetViews>
    <sheetView showGridLines="0" zoomScale="85" zoomScaleNormal="85" workbookViewId="0">
      <selection activeCell="A16" sqref="A16"/>
    </sheetView>
  </sheetViews>
  <sheetFormatPr defaultRowHeight="14.4" x14ac:dyDescent="0.3"/>
  <sheetData>
    <row r="1" spans="1:2" ht="15.6" x14ac:dyDescent="0.3">
      <c r="A1" s="8" t="s">
        <v>27</v>
      </c>
      <c r="B1" s="8"/>
    </row>
    <row r="37" spans="1:17" ht="36" customHeight="1" x14ac:dyDescent="0.3">
      <c r="A37" s="461" t="s">
        <v>88</v>
      </c>
      <c r="B37" s="461"/>
      <c r="C37" s="461"/>
      <c r="D37" s="461"/>
      <c r="E37" s="461"/>
      <c r="F37" s="461"/>
      <c r="G37" s="461"/>
      <c r="H37" s="461"/>
      <c r="I37" s="461"/>
      <c r="J37" s="461"/>
      <c r="K37" s="461"/>
      <c r="L37" s="461"/>
      <c r="M37" s="461"/>
      <c r="N37" s="461"/>
      <c r="O37" s="461"/>
      <c r="P37" s="461"/>
      <c r="Q37" s="461"/>
    </row>
  </sheetData>
  <mergeCells count="1">
    <mergeCell ref="A37:Q37"/>
  </mergeCells>
  <hyperlinks>
    <hyperlink ref="A1" location="Indice!A1" display="Torna indietro" xr:uid="{71C2BF9B-47AE-4822-BC94-05E1099F629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6C58C-4D7D-44CA-B11D-D774514B999B}">
  <dimension ref="A1:AG70"/>
  <sheetViews>
    <sheetView showGridLines="0" zoomScale="70" zoomScaleNormal="70" workbookViewId="0">
      <pane xSplit="1" ySplit="5" topLeftCell="B6" activePane="bottomRight" state="frozen"/>
      <selection activeCell="A16" sqref="A16"/>
      <selection pane="topRight" activeCell="A16" sqref="A16"/>
      <selection pane="bottomLeft" activeCell="A16" sqref="A16"/>
      <selection pane="bottomRight"/>
    </sheetView>
  </sheetViews>
  <sheetFormatPr defaultRowHeight="14.4" x14ac:dyDescent="0.3"/>
  <cols>
    <col min="1" max="1" width="42.6640625" customWidth="1"/>
    <col min="2" max="2" width="13.33203125" customWidth="1"/>
    <col min="3" max="6" width="10.33203125" hidden="1" customWidth="1"/>
    <col min="7" max="7" width="13.33203125" customWidth="1"/>
    <col min="8" max="11" width="10.33203125" hidden="1" customWidth="1"/>
    <col min="12" max="12" width="5.5546875" hidden="1" customWidth="1"/>
    <col min="13" max="16" width="10.33203125" hidden="1" customWidth="1"/>
    <col min="17" max="17" width="11.6640625" customWidth="1"/>
    <col min="18" max="18" width="12" bestFit="1" customWidth="1"/>
    <col min="19" max="21" width="10.6640625" bestFit="1" customWidth="1"/>
    <col min="22" max="22" width="10.6640625" customWidth="1"/>
    <col min="23" max="23" width="10.6640625" bestFit="1" customWidth="1"/>
    <col min="24" max="24" width="10.6640625" customWidth="1"/>
    <col min="25" max="26" width="10.6640625" bestFit="1" customWidth="1"/>
    <col min="27" max="27" width="10.6640625" customWidth="1"/>
    <col min="28" max="29" width="10.6640625" bestFit="1" customWidth="1"/>
    <col min="30" max="33" width="10.6640625" style="62" bestFit="1" customWidth="1"/>
  </cols>
  <sheetData>
    <row r="1" spans="1:33" ht="15.6" x14ac:dyDescent="0.3">
      <c r="A1" s="8" t="s">
        <v>27</v>
      </c>
      <c r="B1" s="8"/>
    </row>
    <row r="2" spans="1:33" x14ac:dyDescent="0.3">
      <c r="L2" s="63"/>
    </row>
    <row r="3" spans="1:33" s="5" customFormat="1" ht="15.6" x14ac:dyDescent="0.3">
      <c r="A3" s="64" t="s">
        <v>89</v>
      </c>
      <c r="AD3" s="64"/>
      <c r="AE3" s="64"/>
      <c r="AF3" s="64"/>
      <c r="AG3" s="64"/>
    </row>
    <row r="4" spans="1:33" s="5" customFormat="1" ht="16.2" x14ac:dyDescent="0.35">
      <c r="A4" s="466" t="s">
        <v>90</v>
      </c>
      <c r="B4" s="65">
        <v>1990</v>
      </c>
      <c r="C4" s="66">
        <v>1991</v>
      </c>
      <c r="D4" s="66">
        <v>1992</v>
      </c>
      <c r="E4" s="66">
        <v>1993</v>
      </c>
      <c r="F4" s="66">
        <v>1994</v>
      </c>
      <c r="G4" s="66">
        <v>1995</v>
      </c>
      <c r="H4" s="66">
        <v>1996</v>
      </c>
      <c r="I4" s="66">
        <v>1997</v>
      </c>
      <c r="J4" s="66">
        <v>1998</v>
      </c>
      <c r="K4" s="66">
        <v>1999</v>
      </c>
      <c r="L4" s="66">
        <v>2000</v>
      </c>
      <c r="M4" s="66">
        <v>2001</v>
      </c>
      <c r="N4" s="66">
        <v>2002</v>
      </c>
      <c r="O4" s="66">
        <v>2003</v>
      </c>
      <c r="P4" s="66">
        <v>2004</v>
      </c>
      <c r="Q4" s="66">
        <v>2005</v>
      </c>
      <c r="R4" s="66">
        <v>2006</v>
      </c>
      <c r="S4" s="67">
        <v>2007</v>
      </c>
      <c r="T4" s="67">
        <v>2008</v>
      </c>
      <c r="U4" s="67">
        <v>2009</v>
      </c>
      <c r="V4" s="67">
        <v>2010</v>
      </c>
      <c r="W4" s="67">
        <v>2011</v>
      </c>
      <c r="X4" s="67">
        <v>2012</v>
      </c>
      <c r="Y4" s="67">
        <v>2013</v>
      </c>
      <c r="Z4" s="67">
        <v>2014</v>
      </c>
      <c r="AA4" s="67">
        <v>2015</v>
      </c>
      <c r="AB4" s="67">
        <v>2016</v>
      </c>
      <c r="AC4" s="67">
        <v>2017</v>
      </c>
      <c r="AD4" s="67">
        <v>2018</v>
      </c>
      <c r="AE4" s="67">
        <v>2019</v>
      </c>
      <c r="AF4" s="67">
        <v>2020</v>
      </c>
      <c r="AG4" s="68">
        <v>2021</v>
      </c>
    </row>
    <row r="5" spans="1:33" s="5" customFormat="1" ht="16.2" x14ac:dyDescent="0.35">
      <c r="A5" s="467"/>
      <c r="B5" s="69" t="s">
        <v>81</v>
      </c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2"/>
    </row>
    <row r="6" spans="1:33" s="5" customFormat="1" ht="16.2" x14ac:dyDescent="0.35">
      <c r="A6" s="73" t="s">
        <v>91</v>
      </c>
      <c r="B6" s="74">
        <f>[2]D03_022!B3/1000</f>
        <v>31.626000000000001</v>
      </c>
      <c r="C6" s="74">
        <f>[2]D03_022!C3/1000</f>
        <v>42.2395</v>
      </c>
      <c r="D6" s="74">
        <f>[2]D03_022!D3/1000</f>
        <v>42.2</v>
      </c>
      <c r="E6" s="74">
        <f>[2]D03_022!E3/1000</f>
        <v>41.424999999999997</v>
      </c>
      <c r="F6" s="74">
        <f>[2]D03_022!F3/1000</f>
        <v>44.658099999999997</v>
      </c>
      <c r="G6" s="74">
        <f>[2]D03_022!G3/1000</f>
        <v>37.780800000000006</v>
      </c>
      <c r="H6" s="74">
        <f>[2]D03_022!H3/1000</f>
        <v>42.035599999999995</v>
      </c>
      <c r="I6" s="74">
        <f>[2]D03_022!I3/1000</f>
        <v>41.599800000000002</v>
      </c>
      <c r="J6" s="74">
        <f>[2]D03_022!J3/1000</f>
        <v>41.213600000000007</v>
      </c>
      <c r="K6" s="74">
        <f>[2]D03_022!K3/1000</f>
        <v>45.357999999999997</v>
      </c>
      <c r="L6" s="74">
        <f>[2]D03_022!L3/1000</f>
        <v>44.2</v>
      </c>
      <c r="M6" s="74">
        <f>[2]D03_022!M3/1000</f>
        <v>46.810400000000001</v>
      </c>
      <c r="N6" s="74">
        <f>[2]D03_022!N3/1000</f>
        <v>39.519300000000001</v>
      </c>
      <c r="O6" s="74">
        <f>[2]D03_022!O3/1000</f>
        <v>36.668999999999997</v>
      </c>
      <c r="P6" s="74">
        <f>[2]D03_022!P3/1000</f>
        <v>42.337799999999994</v>
      </c>
      <c r="Q6" s="74">
        <f>[2]D03_022!Q3/1000</f>
        <v>36.066699999999997</v>
      </c>
      <c r="R6" s="74">
        <f>[2]D03_022!R3/1000</f>
        <v>36.994399999999999</v>
      </c>
      <c r="S6" s="74">
        <f>[2]D03_022!S3/1000</f>
        <v>32.815199999999997</v>
      </c>
      <c r="T6" s="74">
        <f>[2]D03_022!T3/1000</f>
        <v>41.622999999999998</v>
      </c>
      <c r="U6" s="74">
        <f>[2]D03_022!U3/1000</f>
        <v>49.137500000000003</v>
      </c>
      <c r="V6" s="74">
        <f>[2]D03_022!V3/1000</f>
        <v>51.116779999999999</v>
      </c>
      <c r="W6" s="74">
        <f>[2]D03_022!W3/1000</f>
        <v>45.822660000000006</v>
      </c>
      <c r="X6" s="74">
        <f>[2]D03_022!X3/1000</f>
        <v>41.874899999999997</v>
      </c>
      <c r="Y6" s="74">
        <f>[2]D03_022!Y3/1000</f>
        <v>52.773400000000002</v>
      </c>
      <c r="Z6" s="74">
        <f>[2]D03_022!Z3/1000</f>
        <v>58.545400000000001</v>
      </c>
      <c r="AA6" s="74">
        <f>[2]D03_022!AA3/1000</f>
        <v>45.537300000000002</v>
      </c>
      <c r="AB6" s="74">
        <f>[2]D03_022!AB3/1000</f>
        <v>42.431800000000003</v>
      </c>
      <c r="AC6" s="74">
        <f>[2]D03_022!AC3/1000</f>
        <v>36.198699999999995</v>
      </c>
      <c r="AD6" s="74">
        <f>[2]D03_022!AD3/1000</f>
        <v>48.786539999999995</v>
      </c>
      <c r="AE6" s="74">
        <f>[2]D03_022!AE3/1000</f>
        <v>46.3185</v>
      </c>
      <c r="AF6" s="74">
        <f>[2]D03_022!AF3/1000</f>
        <v>47.55178432772005</v>
      </c>
      <c r="AG6" s="75">
        <f>[2]D03_022!AG3/1000</f>
        <v>44.776720863309301</v>
      </c>
    </row>
    <row r="7" spans="1:33" s="5" customFormat="1" ht="15.6" x14ac:dyDescent="0.3">
      <c r="A7" s="76" t="s">
        <v>92</v>
      </c>
      <c r="B7" s="77">
        <f>[2]D03_022!B4/1000</f>
        <v>0</v>
      </c>
      <c r="C7" s="77">
        <f>[2]D03_022!C4/1000</f>
        <v>1.3862999999999999</v>
      </c>
      <c r="D7" s="77">
        <f>[2]D03_022!D4/1000</f>
        <v>0</v>
      </c>
      <c r="E7" s="77">
        <f>[2]D03_022!E4/1000</f>
        <v>0</v>
      </c>
      <c r="F7" s="77">
        <f>[2]D03_022!F4/1000</f>
        <v>1.6333</v>
      </c>
      <c r="G7" s="77">
        <f>[2]D03_022!G4/1000</f>
        <v>1.4112</v>
      </c>
      <c r="H7" s="77">
        <f>[2]D03_022!H4/1000</f>
        <v>1.6495</v>
      </c>
      <c r="I7" s="77">
        <f>[2]D03_022!I4/1000</f>
        <v>1.6273</v>
      </c>
      <c r="J7" s="77">
        <f>[2]D03_022!J4/1000</f>
        <v>1.7181999999999999</v>
      </c>
      <c r="K7" s="77">
        <f>[2]D03_022!K4/1000</f>
        <v>1.7619</v>
      </c>
      <c r="L7" s="77">
        <f>[2]D03_022!L4/1000</f>
        <v>1.5529999999999999</v>
      </c>
      <c r="M7" s="77">
        <f>[2]D03_022!M4/1000</f>
        <v>1.6677999999999999</v>
      </c>
      <c r="N7" s="77">
        <f>[2]D03_022!N4/1000</f>
        <v>1.6035999999999999</v>
      </c>
      <c r="O7" s="77">
        <f>[2]D03_022!O4/1000</f>
        <v>1.3</v>
      </c>
      <c r="P7" s="77">
        <f>[2]D03_022!P4/1000</f>
        <v>1.7313000000000001</v>
      </c>
      <c r="Q7" s="77">
        <f>[2]D03_022!Q4/1000</f>
        <v>1.5257000000000001</v>
      </c>
      <c r="R7" s="77">
        <f>[2]D03_022!R4/1000</f>
        <v>1.5209000000000001</v>
      </c>
      <c r="S7" s="77">
        <f>[2]D03_022!S4/1000</f>
        <v>1.4157</v>
      </c>
      <c r="T7" s="77">
        <f>[2]D03_022!T4/1000</f>
        <v>1.7697000000000001</v>
      </c>
      <c r="U7" s="77">
        <f>[2]D03_022!U4/1000</f>
        <v>1.9607000000000001</v>
      </c>
      <c r="V7" s="77">
        <f>[2]D03_022!V4/1000</f>
        <v>2.2453400000000001</v>
      </c>
      <c r="W7" s="77">
        <f>[2]D03_022!W4/1000</f>
        <v>2.1899199999999999</v>
      </c>
      <c r="X7" s="77">
        <f>[2]D03_022!X4/1000</f>
        <v>2.0848</v>
      </c>
      <c r="Y7" s="77">
        <f>[2]D03_022!Y4/1000</f>
        <v>2.63585</v>
      </c>
      <c r="Z7" s="77">
        <f>[2]D03_022!Z4/1000</f>
        <v>3.1483000000000003</v>
      </c>
      <c r="AA7" s="77">
        <f>[2]D03_022!AA4/1000</f>
        <v>2.5562</v>
      </c>
      <c r="AB7" s="77">
        <f>[2]D03_022!AB4/1000</f>
        <v>2.6389</v>
      </c>
      <c r="AC7" s="77">
        <f>[2]D03_022!AC4/1000</f>
        <v>2.3279999999999998</v>
      </c>
      <c r="AD7" s="77">
        <f>[2]D03_022!AD4/1000</f>
        <v>3.0362399999999998</v>
      </c>
      <c r="AE7" s="77">
        <f>[2]D03_022!AE4/1000</f>
        <v>3.0379</v>
      </c>
      <c r="AF7" s="77">
        <f>[2]D03_022!AF4/1000</f>
        <v>3.1613000000000002</v>
      </c>
      <c r="AG7" s="78">
        <f>[2]D03_022!AG4/1000</f>
        <v>0</v>
      </c>
    </row>
    <row r="8" spans="1:33" s="5" customFormat="1" ht="15.6" x14ac:dyDescent="0.3">
      <c r="A8" s="76" t="s">
        <v>93</v>
      </c>
      <c r="B8" s="77">
        <f>[2]D03_022!B5/1000</f>
        <v>0</v>
      </c>
      <c r="C8" s="77">
        <f>[2]D03_022!C5/1000</f>
        <v>6.5145</v>
      </c>
      <c r="D8" s="77">
        <f>[2]D03_022!D5/1000</f>
        <v>0</v>
      </c>
      <c r="E8" s="77">
        <f>[2]D03_022!E5/1000</f>
        <v>0</v>
      </c>
      <c r="F8" s="77">
        <f>[2]D03_022!F5/1000</f>
        <v>7.1829000000000001</v>
      </c>
      <c r="G8" s="77">
        <f>[2]D03_022!G5/1000</f>
        <v>6.0291000000000006</v>
      </c>
      <c r="H8" s="77">
        <f>[2]D03_022!H5/1000</f>
        <v>7.2050000000000001</v>
      </c>
      <c r="I8" s="77">
        <f>[2]D03_022!I5/1000</f>
        <v>6.4971000000000005</v>
      </c>
      <c r="J8" s="77">
        <f>[2]D03_022!J5/1000</f>
        <v>6.6025</v>
      </c>
      <c r="K8" s="77">
        <f>[2]D03_022!K5/1000</f>
        <v>6.8398000000000003</v>
      </c>
      <c r="L8" s="77">
        <f>[2]D03_022!L5/1000</f>
        <v>6.577</v>
      </c>
      <c r="M8" s="77">
        <f>[2]D03_022!M5/1000</f>
        <v>6.9888000000000003</v>
      </c>
      <c r="N8" s="77">
        <f>[2]D03_022!N5/1000</f>
        <v>6.4438999999999993</v>
      </c>
      <c r="O8" s="77">
        <f>[2]D03_022!O5/1000</f>
        <v>5.173</v>
      </c>
      <c r="P8" s="77">
        <f>[2]D03_022!P5/1000</f>
        <v>7.1278000000000006</v>
      </c>
      <c r="Q8" s="77">
        <f>[2]D03_022!Q5/1000</f>
        <v>6.0904999999999996</v>
      </c>
      <c r="R8" s="77">
        <f>[2]D03_022!R5/1000</f>
        <v>6.3541000000000007</v>
      </c>
      <c r="S8" s="77">
        <f>[2]D03_022!S5/1000</f>
        <v>5.6843999999999992</v>
      </c>
      <c r="T8" s="77">
        <f>[2]D03_022!T5/1000</f>
        <v>7.3896999999999995</v>
      </c>
      <c r="U8" s="77">
        <f>[2]D03_022!U5/1000</f>
        <v>8.4217000000000013</v>
      </c>
      <c r="V8" s="77">
        <f>[2]D03_022!V5/1000</f>
        <v>8.7116399999999992</v>
      </c>
      <c r="W8" s="77">
        <f>[2]D03_022!W5/1000</f>
        <v>7.8575200000000001</v>
      </c>
      <c r="X8" s="77">
        <f>[2]D03_022!X5/1000</f>
        <v>7.3244999999999996</v>
      </c>
      <c r="Y8" s="77">
        <f>[2]D03_022!Y5/1000</f>
        <v>9.3501499999999993</v>
      </c>
      <c r="Z8" s="77">
        <f>[2]D03_022!Z5/1000</f>
        <v>10.9931</v>
      </c>
      <c r="AA8" s="77">
        <f>[2]D03_022!AA5/1000</f>
        <v>8.3082000000000011</v>
      </c>
      <c r="AB8" s="77">
        <f>[2]D03_022!AB5/1000</f>
        <v>8.1752000000000002</v>
      </c>
      <c r="AC8" s="77">
        <f>[2]D03_022!AC5/1000</f>
        <v>6.9791999999999996</v>
      </c>
      <c r="AD8" s="77">
        <f>[2]D03_022!AD5/1000</f>
        <v>9.0841000000000012</v>
      </c>
      <c r="AE8" s="77">
        <f>[2]D03_022!AE5/1000</f>
        <v>8.7227000000000015</v>
      </c>
      <c r="AF8" s="77">
        <f>[2]D03_022!AF5/1000</f>
        <v>9.0337000000000014</v>
      </c>
      <c r="AG8" s="78">
        <f>[2]D03_022!AG5/1000</f>
        <v>0</v>
      </c>
    </row>
    <row r="9" spans="1:33" s="5" customFormat="1" ht="15.6" x14ac:dyDescent="0.3">
      <c r="A9" s="76" t="s">
        <v>94</v>
      </c>
      <c r="B9" s="77">
        <f>[2]D03_022!B6/1000</f>
        <v>0</v>
      </c>
      <c r="C9" s="77">
        <f>[2]D03_022!C6/1000</f>
        <v>34.338699999999996</v>
      </c>
      <c r="D9" s="77">
        <f>[2]D03_022!D6/1000</f>
        <v>0</v>
      </c>
      <c r="E9" s="77">
        <f>[2]D03_022!E6/1000</f>
        <v>0</v>
      </c>
      <c r="F9" s="77">
        <f>[2]D03_022!F6/1000</f>
        <v>35.841900000000003</v>
      </c>
      <c r="G9" s="77">
        <f>[2]D03_022!G6/1000</f>
        <v>30.340499999999999</v>
      </c>
      <c r="H9" s="77">
        <f>[2]D03_022!H6/1000</f>
        <v>33.181100000000001</v>
      </c>
      <c r="I9" s="77">
        <f>[2]D03_022!I6/1000</f>
        <v>33.4754</v>
      </c>
      <c r="J9" s="77">
        <f>[2]D03_022!J6/1000</f>
        <v>32.892900000000004</v>
      </c>
      <c r="K9" s="77">
        <f>[2]D03_022!K6/1000</f>
        <v>36.756300000000003</v>
      </c>
      <c r="L9" s="77">
        <f>[2]D03_022!L6/1000</f>
        <v>36.07</v>
      </c>
      <c r="M9" s="77">
        <f>[2]D03_022!M6/1000</f>
        <v>38.153800000000004</v>
      </c>
      <c r="N9" s="77">
        <f>[2]D03_022!N6/1000</f>
        <v>31.471799999999998</v>
      </c>
      <c r="O9" s="77">
        <f>[2]D03_022!O6/1000</f>
        <v>30.196000000000002</v>
      </c>
      <c r="P9" s="77">
        <f>[2]D03_022!P6/1000</f>
        <v>33.478699999999996</v>
      </c>
      <c r="Q9" s="77">
        <f>[2]D03_022!Q6/1000</f>
        <v>28.450500000000002</v>
      </c>
      <c r="R9" s="77">
        <f>[2]D03_022!R6/1000</f>
        <v>29.119400000000002</v>
      </c>
      <c r="S9" s="77">
        <f>[2]D03_022!S6/1000</f>
        <v>25.7151</v>
      </c>
      <c r="T9" s="77">
        <f>[2]D03_022!T6/1000</f>
        <v>32.4636</v>
      </c>
      <c r="U9" s="77">
        <f>[2]D03_022!U6/1000</f>
        <v>38.755099999999999</v>
      </c>
      <c r="V9" s="77">
        <f>[2]D03_022!V6/1000</f>
        <v>40.159800000000004</v>
      </c>
      <c r="W9" s="77">
        <f>[2]D03_022!W6/1000</f>
        <v>35.775220000000004</v>
      </c>
      <c r="X9" s="77">
        <f>[2]D03_022!X6/1000</f>
        <v>32.465600000000002</v>
      </c>
      <c r="Y9" s="77">
        <f>[2]D03_022!Y6/1000</f>
        <v>40.787399999999998</v>
      </c>
      <c r="Z9" s="77">
        <f>[2]D03_022!Z6/1000</f>
        <v>44.404000000000003</v>
      </c>
      <c r="AA9" s="77">
        <f>[2]D03_022!AA6/1000</f>
        <v>34.672899999999998</v>
      </c>
      <c r="AB9" s="77">
        <f>[2]D03_022!AB6/1000</f>
        <v>31.617699999999999</v>
      </c>
      <c r="AC9" s="77">
        <f>[2]D03_022!AC6/1000</f>
        <v>26.891500000000001</v>
      </c>
      <c r="AD9" s="77">
        <f>[2]D03_022!AD6/1000</f>
        <v>36.666199999999996</v>
      </c>
      <c r="AE9" s="77">
        <f>[2]D03_022!AE6/1000</f>
        <v>34.557900000000004</v>
      </c>
      <c r="AF9" s="77">
        <f>[2]D03_022!AF6/1000</f>
        <v>35.35678432772005</v>
      </c>
      <c r="AG9" s="78">
        <f>[2]D03_022!AG6/1000</f>
        <v>0</v>
      </c>
    </row>
    <row r="10" spans="1:33" s="5" customFormat="1" ht="15.6" x14ac:dyDescent="0.3">
      <c r="A10" s="73" t="s">
        <v>95</v>
      </c>
      <c r="B10" s="74">
        <f>[2]D03_022!B7/1000</f>
        <v>2E-3</v>
      </c>
      <c r="C10" s="74">
        <f>[2]D03_022!C7/1000</f>
        <v>3.0000000000000001E-3</v>
      </c>
      <c r="D10" s="74">
        <f>[2]D03_022!D7/1000</f>
        <v>2E-3</v>
      </c>
      <c r="E10" s="74">
        <f>[2]D03_022!E7/1000</f>
        <v>4.0000000000000001E-3</v>
      </c>
      <c r="F10" s="74">
        <f>[2]D03_022!F7/1000</f>
        <v>6.3E-3</v>
      </c>
      <c r="G10" s="74">
        <f>[2]D03_022!G7/1000</f>
        <v>9.9000000000000008E-3</v>
      </c>
      <c r="H10" s="74">
        <f>[2]D03_022!H7/1000</f>
        <v>3.27E-2</v>
      </c>
      <c r="I10" s="74">
        <f>[2]D03_022!I7/1000</f>
        <v>0.1178</v>
      </c>
      <c r="J10" s="74">
        <f>[2]D03_022!J7/1000</f>
        <v>0.23169999999999999</v>
      </c>
      <c r="K10" s="74">
        <f>[2]D03_022!K7/1000</f>
        <v>0.40250000000000002</v>
      </c>
      <c r="L10" s="74">
        <f>[2]D03_022!L7/1000</f>
        <v>0.56310000000000004</v>
      </c>
      <c r="M10" s="74">
        <f>[2]D03_022!M7/1000</f>
        <v>1.1785999999999999</v>
      </c>
      <c r="N10" s="74">
        <f>[2]D03_022!N7/1000</f>
        <v>1.4042000000000001</v>
      </c>
      <c r="O10" s="74">
        <f>[2]D03_022!O7/1000</f>
        <v>1.4584000000000001</v>
      </c>
      <c r="P10" s="74">
        <f>[2]D03_022!P7/1000</f>
        <v>1.8465</v>
      </c>
      <c r="Q10" s="74">
        <f>[2]D03_022!Q7/1000</f>
        <v>2.3433999999999999</v>
      </c>
      <c r="R10" s="74">
        <f>[2]D03_022!R7/1000</f>
        <v>2.9706999999999999</v>
      </c>
      <c r="S10" s="74">
        <f>[2]D03_022!S7/1000</f>
        <v>4.0343999999999998</v>
      </c>
      <c r="T10" s="74">
        <f>[2]D03_022!T7/1000</f>
        <v>4.8613</v>
      </c>
      <c r="U10" s="74">
        <f>[2]D03_022!U7/1000</f>
        <v>6.5428999999999995</v>
      </c>
      <c r="V10" s="74">
        <f>[2]D03_022!V7/1000</f>
        <v>9.1258999999999997</v>
      </c>
      <c r="W10" s="74">
        <f>[2]D03_022!W7/1000</f>
        <v>9.8563999999999989</v>
      </c>
      <c r="X10" s="74">
        <f>[2]D03_022!X7/1000</f>
        <v>13.4071</v>
      </c>
      <c r="Y10" s="74">
        <f>[2]D03_022!Y7/1000</f>
        <v>14.897</v>
      </c>
      <c r="Z10" s="74">
        <f>[2]D03_022!Z7/1000</f>
        <v>15.1783</v>
      </c>
      <c r="AA10" s="74">
        <f>[2]D03_022!AA7/1000</f>
        <v>14.8439</v>
      </c>
      <c r="AB10" s="74">
        <f>[2]D03_022!AB7/1000</f>
        <v>17.688700000000001</v>
      </c>
      <c r="AC10" s="74">
        <f>[2]D03_022!AC7/1000</f>
        <v>17.741900000000001</v>
      </c>
      <c r="AD10" s="74">
        <f>[2]D03_022!AD7/1000</f>
        <v>17.7164</v>
      </c>
      <c r="AE10" s="74">
        <f>[2]D03_022!AE7/1000</f>
        <v>20.202000000000002</v>
      </c>
      <c r="AF10" s="74">
        <f>[2]D03_022!AF7/1000</f>
        <v>18.761557</v>
      </c>
      <c r="AG10" s="79">
        <f>[2]D03_022!AG7/1000</f>
        <v>20.795380194334424</v>
      </c>
    </row>
    <row r="11" spans="1:33" s="5" customFormat="1" ht="15.6" x14ac:dyDescent="0.3">
      <c r="A11" s="73" t="s">
        <v>96</v>
      </c>
      <c r="B11" s="74">
        <f>[2]D03_022!B8/1000</f>
        <v>4.0000000000000001E-3</v>
      </c>
      <c r="C11" s="74">
        <f>[2]D03_022!C8/1000</f>
        <v>5.0000000000000001E-3</v>
      </c>
      <c r="D11" s="74">
        <f>[2]D03_022!D8/1000</f>
        <v>8.9999999999999993E-3</v>
      </c>
      <c r="E11" s="74">
        <f>[2]D03_022!E8/1000</f>
        <v>1.0999999999999999E-2</v>
      </c>
      <c r="F11" s="74">
        <f>[2]D03_022!F8/1000</f>
        <v>1.0999999999999999E-2</v>
      </c>
      <c r="G11" s="74">
        <f>[2]D03_022!G8/1000</f>
        <v>1.2999999999999999E-2</v>
      </c>
      <c r="H11" s="74">
        <f>[2]D03_022!H8/1000</f>
        <v>1.4E-2</v>
      </c>
      <c r="I11" s="74">
        <f>[2]D03_022!I8/1000</f>
        <v>1.4999999999999999E-2</v>
      </c>
      <c r="J11" s="74">
        <f>[2]D03_022!J8/1000</f>
        <v>1.6E-2</v>
      </c>
      <c r="K11" s="74">
        <f>[2]D03_022!K8/1000</f>
        <v>1.7000000000000001E-2</v>
      </c>
      <c r="L11" s="74">
        <f>[2]D03_022!L8/1000</f>
        <v>1.7999999999999999E-2</v>
      </c>
      <c r="M11" s="74">
        <f>[2]D03_022!M8/1000</f>
        <v>1.9E-2</v>
      </c>
      <c r="N11" s="74">
        <f>[2]D03_022!N8/1000</f>
        <v>2.1000000000000001E-2</v>
      </c>
      <c r="O11" s="74">
        <f>[2]D03_022!O8/1000</f>
        <v>2.4E-2</v>
      </c>
      <c r="P11" s="74">
        <f>[2]D03_022!P8/1000</f>
        <v>2.9000000000000001E-2</v>
      </c>
      <c r="Q11" s="74">
        <f>[2]D03_022!Q8/1000</f>
        <v>3.1E-2</v>
      </c>
      <c r="R11" s="74">
        <f>[2]D03_022!R8/1000</f>
        <v>3.5000000000000003E-2</v>
      </c>
      <c r="S11" s="74">
        <f>[2]D03_022!S8/1000</f>
        <v>3.9E-2</v>
      </c>
      <c r="T11" s="74">
        <f>[2]D03_022!T8/1000</f>
        <v>0.193</v>
      </c>
      <c r="U11" s="74">
        <f>[2]D03_022!U8/1000</f>
        <v>0.67649999999999999</v>
      </c>
      <c r="V11" s="74">
        <f>[2]D03_022!V8/1000</f>
        <v>1.9056999999999999</v>
      </c>
      <c r="W11" s="74">
        <f>[2]D03_022!W8/1000</f>
        <v>10.7957</v>
      </c>
      <c r="X11" s="74">
        <f>[2]D03_022!X8/1000</f>
        <v>18.861699999999999</v>
      </c>
      <c r="Y11" s="74">
        <f>[2]D03_022!Y8/1000</f>
        <v>21.5886</v>
      </c>
      <c r="Z11" s="74">
        <f>[2]D03_022!Z8/1000</f>
        <v>22.3064</v>
      </c>
      <c r="AA11" s="74">
        <f>[2]D03_022!AA8/1000</f>
        <v>22.9422</v>
      </c>
      <c r="AB11" s="74">
        <f>[2]D03_022!AB8/1000</f>
        <v>22.104299999999999</v>
      </c>
      <c r="AC11" s="74">
        <f>[2]D03_022!AC8/1000</f>
        <v>24.377700000000001</v>
      </c>
      <c r="AD11" s="74">
        <f>[2]D03_022!AD8/1000</f>
        <v>22.6538</v>
      </c>
      <c r="AE11" s="74">
        <f>[2]D03_022!AE8/1000</f>
        <v>23.6889</v>
      </c>
      <c r="AF11" s="74">
        <f>[2]D03_022!AF8/1000</f>
        <v>24.941504000000002</v>
      </c>
      <c r="AG11" s="79">
        <f>[2]D03_022!AG8/1000</f>
        <v>25.478281100192529</v>
      </c>
    </row>
    <row r="12" spans="1:33" s="5" customFormat="1" ht="15.6" x14ac:dyDescent="0.3">
      <c r="A12" s="73" t="s">
        <v>97</v>
      </c>
      <c r="B12" s="74">
        <f>[2]D03_022!B9/1000</f>
        <v>3.222</v>
      </c>
      <c r="C12" s="74">
        <f>[2]D03_022!C9/1000</f>
        <v>3.1819999999999999</v>
      </c>
      <c r="D12" s="74">
        <f>[2]D03_022!D9/1000</f>
        <v>3.4590000000000001</v>
      </c>
      <c r="E12" s="74">
        <f>[2]D03_022!E9/1000</f>
        <v>3.6669999999999998</v>
      </c>
      <c r="F12" s="74">
        <f>[2]D03_022!F9/1000</f>
        <v>3.4173</v>
      </c>
      <c r="G12" s="74">
        <f>[2]D03_022!G9/1000</f>
        <v>3.4356</v>
      </c>
      <c r="H12" s="74">
        <f>[2]D03_022!H9/1000</f>
        <v>3.7624</v>
      </c>
      <c r="I12" s="74">
        <f>[2]D03_022!I9/1000</f>
        <v>3.9051999999999998</v>
      </c>
      <c r="J12" s="74">
        <f>[2]D03_022!J9/1000</f>
        <v>4.2137000000000002</v>
      </c>
      <c r="K12" s="74">
        <f>[2]D03_022!K9/1000</f>
        <v>4.4026999999999994</v>
      </c>
      <c r="L12" s="74">
        <f>[2]D03_022!L9/1000</f>
        <v>4.7051999999999996</v>
      </c>
      <c r="M12" s="74">
        <f>[2]D03_022!M9/1000</f>
        <v>4.5066000000000006</v>
      </c>
      <c r="N12" s="74">
        <f>[2]D03_022!N9/1000</f>
        <v>4.6623000000000001</v>
      </c>
      <c r="O12" s="74">
        <f>[2]D03_022!O9/1000</f>
        <v>5.3404999999999996</v>
      </c>
      <c r="P12" s="74">
        <f>[2]D03_022!P9/1000</f>
        <v>5.4373000000000005</v>
      </c>
      <c r="Q12" s="74">
        <f>[2]D03_022!Q9/1000</f>
        <v>5.3244999999999996</v>
      </c>
      <c r="R12" s="74">
        <f>[2]D03_022!R9/1000</f>
        <v>5.5273999999999992</v>
      </c>
      <c r="S12" s="74">
        <f>[2]D03_022!S9/1000</f>
        <v>5.5691000000000006</v>
      </c>
      <c r="T12" s="74">
        <f>[2]D03_022!T9/1000</f>
        <v>5.5202999999999998</v>
      </c>
      <c r="U12" s="74">
        <f>[2]D03_022!U9/1000</f>
        <v>5.3418000000000001</v>
      </c>
      <c r="V12" s="74">
        <f>[2]D03_022!V9/1000</f>
        <v>5.3758999999999997</v>
      </c>
      <c r="W12" s="74">
        <f>[2]D03_022!W9/1000</f>
        <v>5.6543000000000001</v>
      </c>
      <c r="X12" s="74">
        <f>[2]D03_022!X9/1000</f>
        <v>5.5916999999999994</v>
      </c>
      <c r="Y12" s="74">
        <f>[2]D03_022!Y9/1000</f>
        <v>5.6592000000000002</v>
      </c>
      <c r="Z12" s="74">
        <f>[2]D03_022!Z9/1000</f>
        <v>5.9163000000000006</v>
      </c>
      <c r="AA12" s="74">
        <f>[2]D03_022!AA9/1000</f>
        <v>6.1849999999999996</v>
      </c>
      <c r="AB12" s="74">
        <f>[2]D03_022!AB9/1000</f>
        <v>6.2886000000000006</v>
      </c>
      <c r="AC12" s="74">
        <f>[2]D03_022!AC9/1000</f>
        <v>6.2012</v>
      </c>
      <c r="AD12" s="74">
        <f>[2]D03_022!AD9/1000</f>
        <v>6.1053999999999995</v>
      </c>
      <c r="AE12" s="74">
        <f>[2]D03_022!AE9/1000</f>
        <v>6.0748999999999995</v>
      </c>
      <c r="AF12" s="74">
        <f>[2]D03_022!AF9/1000</f>
        <v>6.0261120000000004</v>
      </c>
      <c r="AG12" s="79">
        <f>[2]D03_022!AG9/1000</f>
        <v>5.8871152333869947</v>
      </c>
    </row>
    <row r="13" spans="1:33" s="5" customFormat="1" ht="15.6" x14ac:dyDescent="0.3">
      <c r="A13" s="73" t="s">
        <v>98</v>
      </c>
      <c r="B13" s="74">
        <f>[2]D03_022!B10/1000</f>
        <v>5.1499999999999997E-2</v>
      </c>
      <c r="C13" s="74">
        <f>[2]D03_022!C10/1000</f>
        <v>0.10180000000000002</v>
      </c>
      <c r="D13" s="74">
        <f>[2]D03_022!D10/1000</f>
        <v>9.1999999999999998E-2</v>
      </c>
      <c r="E13" s="74">
        <f>[2]D03_022!E10/1000</f>
        <v>0.104</v>
      </c>
      <c r="F13" s="74">
        <f>[2]D03_022!F10/1000</f>
        <v>0.19034999999999999</v>
      </c>
      <c r="G13" s="74">
        <f>[2]D03_022!G10/1000</f>
        <v>0.3029</v>
      </c>
      <c r="H13" s="74">
        <f>[2]D03_022!H10/1000</f>
        <v>0.48410000000000003</v>
      </c>
      <c r="I13" s="74">
        <f>[2]D03_022!I10/1000</f>
        <v>0.69415000000000004</v>
      </c>
      <c r="J13" s="74">
        <f>[2]D03_022!J10/1000</f>
        <v>0.99650000000000005</v>
      </c>
      <c r="K13" s="74">
        <f>[2]D03_022!K10/1000</f>
        <v>1.4958</v>
      </c>
      <c r="L13" s="74">
        <f>[2]D03_022!L10/1000</f>
        <v>1.5045500000000001</v>
      </c>
      <c r="M13" s="74">
        <f>[2]D03_022!M10/1000</f>
        <v>1.9579500000000001</v>
      </c>
      <c r="N13" s="74">
        <f>[2]D03_022!N10/1000</f>
        <v>2.7085500000000002</v>
      </c>
      <c r="O13" s="74">
        <f>[2]D03_022!O10/1000</f>
        <v>3.5870500000000001</v>
      </c>
      <c r="P13" s="74">
        <f>[2]D03_022!P10/1000</f>
        <v>4.4988999999999999</v>
      </c>
      <c r="Q13" s="74">
        <f>[2]D03_022!Q10/1000</f>
        <v>4.8450499999999996</v>
      </c>
      <c r="R13" s="74">
        <f>[2]D03_022!R10/1000</f>
        <v>5.2863000000000007</v>
      </c>
      <c r="S13" s="74">
        <f>[2]D03_022!S10/1000</f>
        <v>5.4412500000000001</v>
      </c>
      <c r="T13" s="74">
        <f>[2]D03_022!T10/1000</f>
        <v>5.9663500000000003</v>
      </c>
      <c r="U13" s="74">
        <f>[2]D03_022!U10/1000</f>
        <v>7.5567199999999994</v>
      </c>
      <c r="V13" s="74">
        <f>[2]D03_022!V10/1000</f>
        <v>9.4400899999999996</v>
      </c>
      <c r="W13" s="74">
        <f>[2]D03_022!W10/1000</f>
        <v>10.8324</v>
      </c>
      <c r="X13" s="74">
        <f>[2]D03_022!X10/1000</f>
        <v>12.487</v>
      </c>
      <c r="Y13" s="74">
        <f>[2]D03_022!Y10/1000</f>
        <v>17.090199999999999</v>
      </c>
      <c r="Z13" s="74">
        <f>[2]D03_022!Z10/1000</f>
        <v>18.732599999999998</v>
      </c>
      <c r="AA13" s="74">
        <f>[2]D03_022!AA10/1000</f>
        <v>19.395700000000001</v>
      </c>
      <c r="AB13" s="74">
        <f>[2]D03_022!AB10/1000</f>
        <v>19.508599999999998</v>
      </c>
      <c r="AC13" s="74">
        <f>[2]D03_022!AC10/1000</f>
        <v>19.3782</v>
      </c>
      <c r="AD13" s="74">
        <f>[2]D03_022!AD10/1000</f>
        <v>19.1526</v>
      </c>
      <c r="AE13" s="74">
        <f>[2]D03_022!AE10/1000</f>
        <v>19.562699999999996</v>
      </c>
      <c r="AF13" s="74">
        <f>SUM(AF14,AF26)</f>
        <v>19.633800000000001</v>
      </c>
      <c r="AG13" s="79">
        <f>[2]D03_022!$AG$10/1000</f>
        <v>19.849912054532652</v>
      </c>
    </row>
    <row r="14" spans="1:33" s="5" customFormat="1" ht="15.6" x14ac:dyDescent="0.3">
      <c r="A14" s="80" t="s">
        <v>99</v>
      </c>
      <c r="B14" s="81">
        <f t="shared" ref="B14" si="0">SUM(B15,B18)</f>
        <v>0</v>
      </c>
      <c r="C14" s="82">
        <f>[2]D03_022!C11/1000</f>
        <v>6.3150000000000012E-2</v>
      </c>
      <c r="D14" s="82">
        <f>[2]D03_022!D11/1000</f>
        <v>0</v>
      </c>
      <c r="E14" s="82">
        <f>[2]D03_022!E11/1000</f>
        <v>0</v>
      </c>
      <c r="F14" s="82">
        <f>[2]D03_022!F11/1000</f>
        <v>0.09</v>
      </c>
      <c r="G14" s="82">
        <f>[2]D03_022!G11/1000</f>
        <v>0.12575</v>
      </c>
      <c r="H14" s="82">
        <f>[2]D03_022!H11/1000</f>
        <v>0.25414999999999999</v>
      </c>
      <c r="I14" s="82">
        <f>[2]D03_022!I11/1000</f>
        <v>0.41910000000000003</v>
      </c>
      <c r="J14" s="82">
        <f>[2]D03_022!J11/1000</f>
        <v>0.64075000000000004</v>
      </c>
      <c r="K14" s="82">
        <f>[2]D03_022!K11/1000</f>
        <v>0.87784999999999991</v>
      </c>
      <c r="L14" s="82">
        <f>[2]D03_022!L11/1000</f>
        <v>0.80025000000000002</v>
      </c>
      <c r="M14" s="82">
        <f>[2]D03_022!M11/1000</f>
        <v>0.90349999999999997</v>
      </c>
      <c r="N14" s="82">
        <f>[2]D03_022!N11/1000</f>
        <v>1.681</v>
      </c>
      <c r="O14" s="82">
        <f>[2]D03_022!O11/1000</f>
        <v>2.1905000000000001</v>
      </c>
      <c r="P14" s="82">
        <f>[2]D03_022!P11/1000</f>
        <v>2.3285499999999999</v>
      </c>
      <c r="Q14" s="82">
        <f>[2]D03_022!Q11/1000</f>
        <v>2.4571999999999998</v>
      </c>
      <c r="R14" s="82">
        <f>[2]D03_022!R11/1000</f>
        <v>3.1551500000000003</v>
      </c>
      <c r="S14" s="82">
        <f>[2]D03_022!S11/1000</f>
        <v>3.4166500000000006</v>
      </c>
      <c r="T14" s="82">
        <f>[2]D03_022!T11/1000</f>
        <v>3.8968000000000003</v>
      </c>
      <c r="U14" s="82">
        <f>[2]D03_022!U11/1000</f>
        <v>5.1778000000000004</v>
      </c>
      <c r="V14" s="82">
        <f>[2]D03_022!V11/1000</f>
        <v>6.1892100000000001</v>
      </c>
      <c r="W14" s="82">
        <f>[2]D03_022!W11/1000</f>
        <v>6.6080399999999999</v>
      </c>
      <c r="X14" s="82">
        <f>[2]D03_022!X11/1000</f>
        <v>7.2943999999999996</v>
      </c>
      <c r="Y14" s="82">
        <f>[2]D03_022!Y11/1000</f>
        <v>9.6193999999999988</v>
      </c>
      <c r="Z14" s="82">
        <f>[2]D03_022!Z11/1000</f>
        <v>9.9095999999999993</v>
      </c>
      <c r="AA14" s="82">
        <f>[2]D03_022!AA11/1000</f>
        <v>9.8281000000000009</v>
      </c>
      <c r="AB14" s="82">
        <f>[2]D03_022!AB11/1000</f>
        <v>9.8147000000000002</v>
      </c>
      <c r="AC14" s="82">
        <f>[2]D03_022!AC11/1000</f>
        <v>9.3997000000000011</v>
      </c>
      <c r="AD14" s="82">
        <f>[2]D03_022!AD11/1000</f>
        <v>9.0241000000000007</v>
      </c>
      <c r="AE14" s="82">
        <f>[2]D03_022!AE11/1000</f>
        <v>9.0239999999999991</v>
      </c>
      <c r="AF14" s="82">
        <f>SUM(AF15,AF18,AF23)</f>
        <v>8.8986000000000001</v>
      </c>
      <c r="AG14" s="83">
        <f>SUM(AG15,AG18,AG23)</f>
        <v>0</v>
      </c>
    </row>
    <row r="15" spans="1:33" s="5" customFormat="1" ht="15.6" x14ac:dyDescent="0.3">
      <c r="A15" s="84" t="s">
        <v>100</v>
      </c>
      <c r="B15" s="81">
        <f t="shared" ref="B15" si="1">SUM(B16:B17)</f>
        <v>0</v>
      </c>
      <c r="C15" s="82">
        <f>[2]D03_022!C12/1000</f>
        <v>5.5450000000000006E-2</v>
      </c>
      <c r="D15" s="82">
        <f>[2]D03_022!D12/1000</f>
        <v>0</v>
      </c>
      <c r="E15" s="82">
        <f>[2]D03_022!E12/1000</f>
        <v>0</v>
      </c>
      <c r="F15" s="82">
        <f>[2]D03_022!F12/1000</f>
        <v>6.9000000000000006E-2</v>
      </c>
      <c r="G15" s="82">
        <f>[2]D03_022!G12/1000</f>
        <v>9.0549999999999992E-2</v>
      </c>
      <c r="H15" s="82">
        <f>[2]D03_022!H12/1000</f>
        <v>0.12815000000000001</v>
      </c>
      <c r="I15" s="82">
        <f>[2]D03_022!I12/1000</f>
        <v>0.12279999999999999</v>
      </c>
      <c r="J15" s="82">
        <f>[2]D03_022!J12/1000</f>
        <v>0.18815000000000001</v>
      </c>
      <c r="K15" s="82">
        <f>[2]D03_022!K12/1000</f>
        <v>0.33665</v>
      </c>
      <c r="L15" s="82">
        <f>[2]D03_022!L12/1000</f>
        <v>0.27605000000000002</v>
      </c>
      <c r="M15" s="82">
        <f>[2]D03_022!M12/1000</f>
        <v>0.3085</v>
      </c>
      <c r="N15" s="82">
        <f>[2]D03_022!N12/1000</f>
        <v>0.89680000000000004</v>
      </c>
      <c r="O15" s="82">
        <f>[2]D03_022!O12/1000</f>
        <v>1.3397000000000001</v>
      </c>
      <c r="P15" s="82">
        <f>[2]D03_022!P12/1000</f>
        <v>1.36385</v>
      </c>
      <c r="Q15" s="82">
        <f>[2]D03_022!Q12/1000</f>
        <v>1.4901</v>
      </c>
      <c r="R15" s="82">
        <f>[2]D03_022!R12/1000</f>
        <v>2.0606499999999999</v>
      </c>
      <c r="S15" s="82">
        <f>[2]D03_022!S12/1000</f>
        <v>2.2571500000000002</v>
      </c>
      <c r="T15" s="82">
        <f>[2]D03_022!T12/1000</f>
        <v>2.5634999999999999</v>
      </c>
      <c r="U15" s="82">
        <f>[2]D03_022!U12/1000</f>
        <v>2.9039999999999999</v>
      </c>
      <c r="V15" s="82">
        <f>[2]D03_022!V12/1000</f>
        <v>2.6053099999999998</v>
      </c>
      <c r="W15" s="82">
        <f>[2]D03_022!W12/1000</f>
        <v>2.8683500000000004</v>
      </c>
      <c r="X15" s="82">
        <f>[2]D03_022!X12/1000</f>
        <v>2.7596999999999996</v>
      </c>
      <c r="Y15" s="82">
        <f>[2]D03_022!Y12/1000</f>
        <v>3.3712</v>
      </c>
      <c r="Z15" s="82">
        <f>[2]D03_022!Z12/1000</f>
        <v>3.2875000000000001</v>
      </c>
      <c r="AA15" s="82">
        <f>[2]D03_022!AA12/1000</f>
        <v>3.2965</v>
      </c>
      <c r="AB15" s="82">
        <f>[2]D03_022!AB12/1000</f>
        <v>3.4433999999999996</v>
      </c>
      <c r="AC15" s="82">
        <f>[2]D03_022!AC12/1000</f>
        <v>3.3584999999999998</v>
      </c>
      <c r="AD15" s="82">
        <f>[2]D03_022!AD12/1000</f>
        <v>3.3069999999999999</v>
      </c>
      <c r="AE15" s="82">
        <f>[2]D03_022!AE12/1000</f>
        <v>3.2191000000000001</v>
      </c>
      <c r="AF15" s="82">
        <f>SUM(AF16:AF17)</f>
        <v>3.2446999999999999</v>
      </c>
      <c r="AG15" s="83">
        <f>SUM(AG16:AG17)</f>
        <v>0</v>
      </c>
    </row>
    <row r="16" spans="1:33" s="5" customFormat="1" ht="15.6" x14ac:dyDescent="0.3">
      <c r="A16" s="85" t="s">
        <v>101</v>
      </c>
      <c r="B16" s="77">
        <f>[2]D03_022!B13/1000</f>
        <v>0</v>
      </c>
      <c r="C16" s="77">
        <f>[2]D03_022!C13/1000</f>
        <v>5.5450000000000006E-2</v>
      </c>
      <c r="D16" s="77">
        <f>[2]D03_022!D13/1000</f>
        <v>0</v>
      </c>
      <c r="E16" s="77">
        <f>[2]D03_022!E13/1000</f>
        <v>0</v>
      </c>
      <c r="F16" s="77">
        <f>[2]D03_022!F13/1000</f>
        <v>6.6599999999999993E-2</v>
      </c>
      <c r="G16" s="77">
        <f>[2]D03_022!G13/1000</f>
        <v>7.7049999999999993E-2</v>
      </c>
      <c r="H16" s="77">
        <f>[2]D03_022!H13/1000</f>
        <v>0.11155</v>
      </c>
      <c r="I16" s="77">
        <f>[2]D03_022!I13/1000</f>
        <v>0.10829999999999999</v>
      </c>
      <c r="J16" s="77">
        <f>[2]D03_022!J13/1000</f>
        <v>0.12965000000000002</v>
      </c>
      <c r="K16" s="77">
        <f>[2]D03_022!K13/1000</f>
        <v>0.11755</v>
      </c>
      <c r="L16" s="77">
        <f>[2]D03_022!L13/1000</f>
        <v>0.13325000000000001</v>
      </c>
      <c r="M16" s="77">
        <f>[2]D03_022!M13/1000</f>
        <v>0.1565</v>
      </c>
      <c r="N16" s="77">
        <f>[2]D03_022!N13/1000</f>
        <v>0.21109999999999998</v>
      </c>
      <c r="O16" s="77">
        <f>[2]D03_022!O13/1000</f>
        <v>0.29599999999999999</v>
      </c>
      <c r="P16" s="77">
        <f>[2]D03_022!P13/1000</f>
        <v>0.36125000000000002</v>
      </c>
      <c r="Q16" s="77">
        <f>[2]D03_022!Q13/1000</f>
        <v>0.41560000000000002</v>
      </c>
      <c r="R16" s="77">
        <f>[2]D03_022!R13/1000</f>
        <v>0.54764999999999997</v>
      </c>
      <c r="S16" s="77">
        <f>[2]D03_022!S13/1000</f>
        <v>0.59095000000000009</v>
      </c>
      <c r="T16" s="77">
        <f>[2]D03_022!T13/1000</f>
        <v>0.63479999999999992</v>
      </c>
      <c r="U16" s="77">
        <f>[2]D03_022!U13/1000</f>
        <v>0.79970000000000008</v>
      </c>
      <c r="V16" s="77">
        <f>[2]D03_022!V13/1000</f>
        <v>1.0622100000000001</v>
      </c>
      <c r="W16" s="77">
        <f>[2]D03_022!W13/1000</f>
        <v>1.20068</v>
      </c>
      <c r="X16" s="77">
        <f>[2]D03_022!X13/1000</f>
        <v>1.2147000000000001</v>
      </c>
      <c r="Y16" s="77">
        <f>[2]D03_022!Y13/1000</f>
        <v>1.2390999999999999</v>
      </c>
      <c r="Z16" s="77">
        <f>[2]D03_022!Z13/1000</f>
        <v>1.2767999999999999</v>
      </c>
      <c r="AA16" s="77">
        <f>[2]D03_022!AA13/1000</f>
        <v>1.2199</v>
      </c>
      <c r="AB16" s="77">
        <f>[2]D03_022!AB13/1000</f>
        <v>1.2202999999999999</v>
      </c>
      <c r="AC16" s="77">
        <f>[2]D03_022!AC13/1000</f>
        <v>1.1620999999999999</v>
      </c>
      <c r="AD16" s="77">
        <f>[2]D03_022!AD13/1000</f>
        <v>1.1415</v>
      </c>
      <c r="AE16" s="77">
        <f>[2]D03_022!AE13/1000</f>
        <v>1.0900000000000001</v>
      </c>
      <c r="AF16" s="77">
        <f>[2]D03_022!AF13/1000</f>
        <v>1.0677999999999999</v>
      </c>
      <c r="AG16" s="78">
        <f>[2]D03_022!AG13/1000</f>
        <v>0</v>
      </c>
    </row>
    <row r="17" spans="1:33" s="5" customFormat="1" ht="15.6" x14ac:dyDescent="0.3">
      <c r="A17" s="86" t="s">
        <v>102</v>
      </c>
      <c r="B17" s="77">
        <f>[2]D03_022!B14/1000</f>
        <v>0</v>
      </c>
      <c r="C17" s="77">
        <f>[2]D03_022!C14/1000</f>
        <v>0</v>
      </c>
      <c r="D17" s="77">
        <f>[2]D03_022!D14/1000</f>
        <v>0</v>
      </c>
      <c r="E17" s="77">
        <f>[2]D03_022!E14/1000</f>
        <v>0</v>
      </c>
      <c r="F17" s="77">
        <f>[2]D03_022!F14/1000</f>
        <v>2.3999999999999998E-3</v>
      </c>
      <c r="G17" s="77">
        <f>[2]D03_022!G14/1000</f>
        <v>1.35E-2</v>
      </c>
      <c r="H17" s="77">
        <f>[2]D03_022!H14/1000</f>
        <v>1.66E-2</v>
      </c>
      <c r="I17" s="77">
        <f>[2]D03_022!I14/1000</f>
        <v>1.4500000000000001E-2</v>
      </c>
      <c r="J17" s="77">
        <f>[2]D03_022!J14/1000</f>
        <v>5.8500000000000003E-2</v>
      </c>
      <c r="K17" s="77">
        <f>[2]D03_022!K14/1000</f>
        <v>0.21909999999999999</v>
      </c>
      <c r="L17" s="77">
        <f>[2]D03_022!L14/1000</f>
        <v>0.14280000000000001</v>
      </c>
      <c r="M17" s="77">
        <f>[2]D03_022!M14/1000</f>
        <v>0.152</v>
      </c>
      <c r="N17" s="77">
        <f>[2]D03_022!N14/1000</f>
        <v>0.68570000000000009</v>
      </c>
      <c r="O17" s="77">
        <f>[2]D03_022!O14/1000</f>
        <v>1.0437000000000001</v>
      </c>
      <c r="P17" s="77">
        <f>[2]D03_022!P14/1000</f>
        <v>1.0025999999999999</v>
      </c>
      <c r="Q17" s="77">
        <f>[2]D03_022!Q14/1000</f>
        <v>1.0745</v>
      </c>
      <c r="R17" s="77">
        <f>[2]D03_022!R14/1000</f>
        <v>1.5129999999999999</v>
      </c>
      <c r="S17" s="77">
        <f>[2]D03_022!S14/1000</f>
        <v>1.6662000000000001</v>
      </c>
      <c r="T17" s="77">
        <f>[2]D03_022!T14/1000</f>
        <v>1.9287000000000001</v>
      </c>
      <c r="U17" s="77">
        <f>[2]D03_022!U14/1000</f>
        <v>2.1043000000000003</v>
      </c>
      <c r="V17" s="77">
        <f>[2]D03_022!V14/1000</f>
        <v>1.5430999999999999</v>
      </c>
      <c r="W17" s="77">
        <f>[2]D03_022!W14/1000</f>
        <v>1.66767</v>
      </c>
      <c r="X17" s="77">
        <f>[2]D03_022!X14/1000</f>
        <v>1.5449999999999999</v>
      </c>
      <c r="Y17" s="77">
        <f>[2]D03_022!Y14/1000</f>
        <v>2.1320999999999999</v>
      </c>
      <c r="Z17" s="77">
        <f>[2]D03_022!Z14/1000</f>
        <v>2.0106999999999999</v>
      </c>
      <c r="AA17" s="77">
        <f>[2]D03_022!AA14/1000</f>
        <v>2.0766</v>
      </c>
      <c r="AB17" s="77">
        <f>[2]D03_022!AB14/1000</f>
        <v>2.2231000000000001</v>
      </c>
      <c r="AC17" s="77">
        <f>[2]D03_022!AC14/1000</f>
        <v>2.1964000000000001</v>
      </c>
      <c r="AD17" s="77">
        <f>[2]D03_022!AD14/1000</f>
        <v>2.1655000000000002</v>
      </c>
      <c r="AE17" s="77">
        <f>[2]D03_022!AE14/1000</f>
        <v>2.1290999999999998</v>
      </c>
      <c r="AF17" s="77">
        <f>[2]D03_022!AF14/1000</f>
        <v>2.1769000000000003</v>
      </c>
      <c r="AG17" s="78">
        <f>[2]D03_022!AG14/1000</f>
        <v>0</v>
      </c>
    </row>
    <row r="18" spans="1:33" s="5" customFormat="1" ht="15.6" x14ac:dyDescent="0.3">
      <c r="A18" s="87" t="s">
        <v>103</v>
      </c>
      <c r="B18" s="81">
        <f t="shared" ref="B18" si="2">SUM(B19:B22)</f>
        <v>0</v>
      </c>
      <c r="C18" s="82">
        <f>[2]D03_022!C15/1000</f>
        <v>7.7000000000000002E-3</v>
      </c>
      <c r="D18" s="82">
        <f>[2]D03_022!D15/1000</f>
        <v>0</v>
      </c>
      <c r="E18" s="82">
        <f>[2]D03_022!E15/1000</f>
        <v>0</v>
      </c>
      <c r="F18" s="82">
        <f>[2]D03_022!F15/1000</f>
        <v>2.1000000000000001E-2</v>
      </c>
      <c r="G18" s="82">
        <f>[2]D03_022!G15/1000</f>
        <v>3.5200000000000002E-2</v>
      </c>
      <c r="H18" s="82">
        <f>[2]D03_022!H15/1000</f>
        <v>0.126</v>
      </c>
      <c r="I18" s="82">
        <f>[2]D03_022!I15/1000</f>
        <v>0.29630000000000001</v>
      </c>
      <c r="J18" s="82">
        <f>[2]D03_022!J15/1000</f>
        <v>0.4526</v>
      </c>
      <c r="K18" s="82">
        <f>[2]D03_022!K15/1000</f>
        <v>0.5411999999999999</v>
      </c>
      <c r="L18" s="82">
        <f>[2]D03_022!L15/1000</f>
        <v>0.5242</v>
      </c>
      <c r="M18" s="82">
        <f>[2]D03_022!M15/1000</f>
        <v>0.59499999999999997</v>
      </c>
      <c r="N18" s="82">
        <f>[2]D03_022!N15/1000</f>
        <v>0.78420000000000001</v>
      </c>
      <c r="O18" s="82">
        <f>[2]D03_022!O15/1000</f>
        <v>0.85080000000000011</v>
      </c>
      <c r="P18" s="82">
        <f>[2]D03_022!P15/1000</f>
        <v>0.96469999999999989</v>
      </c>
      <c r="Q18" s="82">
        <f>[2]D03_022!Q15/1000</f>
        <v>0.96709999999999996</v>
      </c>
      <c r="R18" s="82">
        <f>[2]D03_022!R15/1000</f>
        <v>1.0945000000000003</v>
      </c>
      <c r="S18" s="82">
        <f>[2]D03_022!S15/1000</f>
        <v>1.1595000000000002</v>
      </c>
      <c r="T18" s="82">
        <f>[2]D03_022!T15/1000</f>
        <v>1.2907999999999999</v>
      </c>
      <c r="U18" s="82">
        <f>[2]D03_022!U15/1000</f>
        <v>1.2995999999999999</v>
      </c>
      <c r="V18" s="82">
        <f>[2]D03_022!V15/1000</f>
        <v>1.4512</v>
      </c>
      <c r="W18" s="82">
        <f>[2]D03_022!W15/1000</f>
        <v>1.8684899999999998</v>
      </c>
      <c r="X18" s="82">
        <f>[2]D03_022!X15/1000</f>
        <v>2.1607000000000003</v>
      </c>
      <c r="Y18" s="82">
        <f>[2]D03_022!Y15/1000</f>
        <v>3.4349000000000003</v>
      </c>
      <c r="Z18" s="82">
        <f>[2]D03_022!Z15/1000</f>
        <v>3.5379</v>
      </c>
      <c r="AA18" s="82">
        <f>[2]D03_022!AA15/1000</f>
        <v>3.1389999999999998</v>
      </c>
      <c r="AB18" s="82">
        <f>[2]D03_022!AB15/1000</f>
        <v>3.0731999999999999</v>
      </c>
      <c r="AC18" s="82">
        <f>[2]D03_022!AC15/1000</f>
        <v>2.9611000000000005</v>
      </c>
      <c r="AD18" s="82">
        <f>[2]D03_022!AD15/1000</f>
        <v>2.8958000000000004</v>
      </c>
      <c r="AE18" s="82">
        <f>[2]D03_022!AE15/1000</f>
        <v>2.863</v>
      </c>
      <c r="AF18" s="82">
        <f t="shared" ref="AF18:AG18" si="3">SUM(AF19:AF22)</f>
        <v>2.7271999999999998</v>
      </c>
      <c r="AG18" s="83">
        <f t="shared" si="3"/>
        <v>0</v>
      </c>
    </row>
    <row r="19" spans="1:33" s="5" customFormat="1" ht="15.6" x14ac:dyDescent="0.3">
      <c r="A19" s="86" t="s">
        <v>104</v>
      </c>
      <c r="B19" s="77">
        <f>[2]D03_022!B16/1000</f>
        <v>0</v>
      </c>
      <c r="C19" s="77">
        <f>[2]D03_022!C16/1000</f>
        <v>7.7000000000000002E-3</v>
      </c>
      <c r="D19" s="77">
        <f>[2]D03_022!D16/1000</f>
        <v>0</v>
      </c>
      <c r="E19" s="77">
        <f>[2]D03_022!E16/1000</f>
        <v>0</v>
      </c>
      <c r="F19" s="77">
        <f>[2]D03_022!F16/1000</f>
        <v>2.1000000000000001E-2</v>
      </c>
      <c r="G19" s="77">
        <f>[2]D03_022!G16/1000</f>
        <v>3.5099999999999999E-2</v>
      </c>
      <c r="H19" s="77">
        <f>[2]D03_022!H16/1000</f>
        <v>0.12590000000000001</v>
      </c>
      <c r="I19" s="77">
        <f>[2]D03_022!I16/1000</f>
        <v>0.29610000000000003</v>
      </c>
      <c r="J19" s="77">
        <f>[2]D03_022!J16/1000</f>
        <v>0.45200000000000001</v>
      </c>
      <c r="K19" s="77">
        <f>[2]D03_022!K16/1000</f>
        <v>0.53959999999999997</v>
      </c>
      <c r="L19" s="77">
        <f>[2]D03_022!L16/1000</f>
        <v>0.52349999999999997</v>
      </c>
      <c r="M19" s="77">
        <f>[2]D03_022!M16/1000</f>
        <v>0.59379999999999999</v>
      </c>
      <c r="N19" s="77">
        <f>[2]D03_022!N16/1000</f>
        <v>0.7792</v>
      </c>
      <c r="O19" s="77">
        <f>[2]D03_022!O16/1000</f>
        <v>0.84320000000000006</v>
      </c>
      <c r="P19" s="77">
        <f>[2]D03_022!P16/1000</f>
        <v>0.95599999999999996</v>
      </c>
      <c r="Q19" s="77">
        <f>[2]D03_022!Q16/1000</f>
        <v>0.95150000000000001</v>
      </c>
      <c r="R19" s="77">
        <f>[2]D03_022!R16/1000</f>
        <v>1.0619000000000001</v>
      </c>
      <c r="S19" s="77">
        <f>[2]D03_022!S16/1000</f>
        <v>1.1134000000000002</v>
      </c>
      <c r="T19" s="77">
        <f>[2]D03_022!T16/1000</f>
        <v>1.202</v>
      </c>
      <c r="U19" s="77">
        <f>[2]D03_022!U16/1000</f>
        <v>1.1777</v>
      </c>
      <c r="V19" s="77">
        <f>[2]D03_022!V16/1000</f>
        <v>1.1974</v>
      </c>
      <c r="W19" s="77">
        <f>[2]D03_022!W16/1000</f>
        <v>1.27349</v>
      </c>
      <c r="X19" s="77">
        <f>[2]D03_022!X16/1000</f>
        <v>1.2104999999999999</v>
      </c>
      <c r="Y19" s="77">
        <f>[2]D03_022!Y16/1000</f>
        <v>1.2741</v>
      </c>
      <c r="Z19" s="77">
        <f>[2]D03_022!Z16/1000</f>
        <v>1.2297</v>
      </c>
      <c r="AA19" s="77">
        <f>[2]D03_022!AA16/1000</f>
        <v>1.0570999999999999</v>
      </c>
      <c r="AB19" s="77">
        <f>[2]D03_022!AB16/1000</f>
        <v>0.9927999999999999</v>
      </c>
      <c r="AC19" s="77">
        <f>[2]D03_022!AC16/1000</f>
        <v>0.88460000000000005</v>
      </c>
      <c r="AD19" s="77">
        <f>[2]D03_022!AD16/1000</f>
        <v>0.83750000000000002</v>
      </c>
      <c r="AE19" s="77">
        <f>[2]D03_022!AE16/1000</f>
        <v>0.79870000000000008</v>
      </c>
      <c r="AF19" s="77">
        <f>[2]D03_022!AF16/1000</f>
        <v>0.66479999999999995</v>
      </c>
      <c r="AG19" s="78">
        <f>[2]D03_022!AG16/1000</f>
        <v>0</v>
      </c>
    </row>
    <row r="20" spans="1:33" s="5" customFormat="1" ht="15.6" x14ac:dyDescent="0.3">
      <c r="A20" s="86" t="s">
        <v>105</v>
      </c>
      <c r="B20" s="77">
        <f>[2]D03_022!B17/1000</f>
        <v>0</v>
      </c>
      <c r="C20" s="77">
        <f>[2]D03_022!C17/1000</f>
        <v>0</v>
      </c>
      <c r="D20" s="77">
        <f>[2]D03_022!D17/1000</f>
        <v>0</v>
      </c>
      <c r="E20" s="77">
        <f>[2]D03_022!E17/1000</f>
        <v>0</v>
      </c>
      <c r="F20" s="77">
        <f>[2]D03_022!F17/1000</f>
        <v>0</v>
      </c>
      <c r="G20" s="77">
        <f>[2]D03_022!G17/1000</f>
        <v>1E-4</v>
      </c>
      <c r="H20" s="77">
        <f>[2]D03_022!H17/1000</f>
        <v>1E-4</v>
      </c>
      <c r="I20" s="77">
        <f>[2]D03_022!I17/1000</f>
        <v>2.0000000000000001E-4</v>
      </c>
      <c r="J20" s="77">
        <f>[2]D03_022!J17/1000</f>
        <v>5.9999999999999995E-4</v>
      </c>
      <c r="K20" s="77">
        <f>[2]D03_022!K17/1000</f>
        <v>5.0000000000000001E-4</v>
      </c>
      <c r="L20" s="77">
        <f>[2]D03_022!L17/1000</f>
        <v>2.9999999999999997E-4</v>
      </c>
      <c r="M20" s="77">
        <f>[2]D03_022!M17/1000</f>
        <v>1E-4</v>
      </c>
      <c r="N20" s="77">
        <f>[2]D03_022!N17/1000</f>
        <v>0</v>
      </c>
      <c r="O20" s="77">
        <f>[2]D03_022!O17/1000</f>
        <v>0</v>
      </c>
      <c r="P20" s="77">
        <f>[2]D03_022!P17/1000</f>
        <v>0</v>
      </c>
      <c r="Q20" s="77">
        <f>[2]D03_022!Q17/1000</f>
        <v>0</v>
      </c>
      <c r="R20" s="77">
        <f>[2]D03_022!R17/1000</f>
        <v>0</v>
      </c>
      <c r="S20" s="77">
        <f>[2]D03_022!S17/1000</f>
        <v>0</v>
      </c>
      <c r="T20" s="77">
        <f>[2]D03_022!T17/1000</f>
        <v>2.3999999999999998E-3</v>
      </c>
      <c r="U20" s="77">
        <f>[2]D03_022!U17/1000</f>
        <v>3.3E-3</v>
      </c>
      <c r="V20" s="77">
        <f>[2]D03_022!V17/1000</f>
        <v>1.1599999999999999E-2</v>
      </c>
      <c r="W20" s="77">
        <f>[2]D03_022!W17/1000</f>
        <v>1.9300000000000001E-2</v>
      </c>
      <c r="X20" s="77">
        <f>[2]D03_022!X17/1000</f>
        <v>1.2199999999999999E-2</v>
      </c>
      <c r="Y20" s="77">
        <f>[2]D03_022!Y17/1000</f>
        <v>1.4500000000000001E-2</v>
      </c>
      <c r="Z20" s="77">
        <f>[2]D03_022!Z17/1000</f>
        <v>1.7600000000000001E-2</v>
      </c>
      <c r="AA20" s="77">
        <f>[2]D03_022!AA17/1000</f>
        <v>2.06E-2</v>
      </c>
      <c r="AB20" s="77">
        <f>[2]D03_022!AB17/1000</f>
        <v>2.0199999999999999E-2</v>
      </c>
      <c r="AC20" s="77">
        <f>[2]D03_022!AC17/1000</f>
        <v>1.77E-2</v>
      </c>
      <c r="AD20" s="77">
        <f>[2]D03_022!AD17/1000</f>
        <v>1.7500000000000002E-2</v>
      </c>
      <c r="AE20" s="77">
        <f>[2]D03_022!AE17/1000</f>
        <v>1.6199999999999999E-2</v>
      </c>
      <c r="AF20" s="77">
        <f>[2]D03_022!AF17/1000</f>
        <v>1.4E-2</v>
      </c>
      <c r="AG20" s="78">
        <f>[2]D03_022!AG17/1000</f>
        <v>0</v>
      </c>
    </row>
    <row r="21" spans="1:33" s="5" customFormat="1" ht="15.6" x14ac:dyDescent="0.3">
      <c r="A21" s="86" t="s">
        <v>106</v>
      </c>
      <c r="B21" s="77">
        <f>[2]D03_022!B18/1000</f>
        <v>0</v>
      </c>
      <c r="C21" s="77">
        <f>[2]D03_022!C18/1000</f>
        <v>0</v>
      </c>
      <c r="D21" s="77">
        <f>[2]D03_022!D18/1000</f>
        <v>0</v>
      </c>
      <c r="E21" s="77">
        <f>[2]D03_022!E18/1000</f>
        <v>0</v>
      </c>
      <c r="F21" s="77">
        <f>[2]D03_022!F18/1000</f>
        <v>0</v>
      </c>
      <c r="G21" s="77">
        <f>[2]D03_022!G18/1000</f>
        <v>0</v>
      </c>
      <c r="H21" s="77">
        <f>[2]D03_022!H18/1000</f>
        <v>0</v>
      </c>
      <c r="I21" s="77">
        <f>[2]D03_022!I18/1000</f>
        <v>0</v>
      </c>
      <c r="J21" s="77">
        <f>[2]D03_022!J18/1000</f>
        <v>0</v>
      </c>
      <c r="K21" s="77">
        <f>[2]D03_022!K18/1000</f>
        <v>8.0000000000000004E-4</v>
      </c>
      <c r="L21" s="77">
        <f>[2]D03_022!L18/1000</f>
        <v>2.0000000000000001E-4</v>
      </c>
      <c r="M21" s="77">
        <f>[2]D03_022!M18/1000</f>
        <v>1.1000000000000001E-3</v>
      </c>
      <c r="N21" s="77">
        <f>[2]D03_022!N18/1000</f>
        <v>5.0000000000000001E-3</v>
      </c>
      <c r="O21" s="77">
        <f>[2]D03_022!O18/1000</f>
        <v>3.5000000000000001E-3</v>
      </c>
      <c r="P21" s="77">
        <f>[2]D03_022!P18/1000</f>
        <v>6.3E-3</v>
      </c>
      <c r="Q21" s="77">
        <f>[2]D03_022!Q18/1000</f>
        <v>8.8000000000000005E-3</v>
      </c>
      <c r="R21" s="77">
        <f>[2]D03_022!R18/1000</f>
        <v>1.6199999999999999E-2</v>
      </c>
      <c r="S21" s="77">
        <f>[2]D03_022!S18/1000</f>
        <v>2.0899999999999998E-2</v>
      </c>
      <c r="T21" s="77">
        <f>[2]D03_022!T18/1000</f>
        <v>4.4299999999999999E-2</v>
      </c>
      <c r="U21" s="77">
        <f>[2]D03_022!U18/1000</f>
        <v>4.4299999999999999E-2</v>
      </c>
      <c r="V21" s="77">
        <f>[2]D03_022!V18/1000</f>
        <v>0.1003</v>
      </c>
      <c r="W21" s="77">
        <f>[2]D03_022!W18/1000</f>
        <v>0.1338</v>
      </c>
      <c r="X21" s="77">
        <f>[2]D03_022!X18/1000</f>
        <v>0.1474</v>
      </c>
      <c r="Y21" s="77">
        <f>[2]D03_022!Y18/1000</f>
        <v>0.33189999999999997</v>
      </c>
      <c r="Z21" s="77">
        <f>[2]D03_022!Z18/1000</f>
        <v>0.39610000000000001</v>
      </c>
      <c r="AA21" s="77">
        <f>[2]D03_022!AA18/1000</f>
        <v>0.38950000000000001</v>
      </c>
      <c r="AB21" s="77">
        <f>[2]D03_022!AB18/1000</f>
        <v>0.40629999999999999</v>
      </c>
      <c r="AC21" s="77">
        <f>[2]D03_022!AC18/1000</f>
        <v>0.40849999999999997</v>
      </c>
      <c r="AD21" s="77">
        <f>[2]D03_022!AD18/1000</f>
        <v>0.42</v>
      </c>
      <c r="AE21" s="77">
        <f>[2]D03_022!AE18/1000</f>
        <v>0.42330000000000001</v>
      </c>
      <c r="AF21" s="77">
        <f>[2]D03_022!AF18/1000</f>
        <v>0.43019999999999997</v>
      </c>
      <c r="AG21" s="78">
        <f>[2]D03_022!AG18/1000</f>
        <v>0</v>
      </c>
    </row>
    <row r="22" spans="1:33" s="5" customFormat="1" ht="15.6" x14ac:dyDescent="0.3">
      <c r="A22" s="86" t="s">
        <v>107</v>
      </c>
      <c r="B22" s="77">
        <f>[2]D03_022!B19/1000</f>
        <v>0</v>
      </c>
      <c r="C22" s="77">
        <f>[2]D03_022!C19/1000</f>
        <v>0</v>
      </c>
      <c r="D22" s="77">
        <f>[2]D03_022!D19/1000</f>
        <v>0</v>
      </c>
      <c r="E22" s="77">
        <f>[2]D03_022!E19/1000</f>
        <v>0</v>
      </c>
      <c r="F22" s="77">
        <f>[2]D03_022!F19/1000</f>
        <v>0</v>
      </c>
      <c r="G22" s="77">
        <f>[2]D03_022!G19/1000</f>
        <v>0</v>
      </c>
      <c r="H22" s="77">
        <f>[2]D03_022!H19/1000</f>
        <v>0</v>
      </c>
      <c r="I22" s="77">
        <f>[2]D03_022!I19/1000</f>
        <v>0</v>
      </c>
      <c r="J22" s="77">
        <f>[2]D03_022!J19/1000</f>
        <v>0</v>
      </c>
      <c r="K22" s="77">
        <f>[2]D03_022!K19/1000</f>
        <v>2.9999999999999997E-4</v>
      </c>
      <c r="L22" s="77">
        <f>[2]D03_022!L19/1000</f>
        <v>2.0000000000000001E-4</v>
      </c>
      <c r="M22" s="77">
        <f>[2]D03_022!M19/1000</f>
        <v>0</v>
      </c>
      <c r="N22" s="77">
        <f>[2]D03_022!N19/1000</f>
        <v>0</v>
      </c>
      <c r="O22" s="77">
        <f>[2]D03_022!O19/1000</f>
        <v>4.0999999999999995E-3</v>
      </c>
      <c r="P22" s="77">
        <f>[2]D03_022!P19/1000</f>
        <v>2.3999999999999998E-3</v>
      </c>
      <c r="Q22" s="77">
        <f>[2]D03_022!Q19/1000</f>
        <v>6.7999999999999996E-3</v>
      </c>
      <c r="R22" s="77">
        <f>[2]D03_022!R19/1000</f>
        <v>1.6399999999999998E-2</v>
      </c>
      <c r="S22" s="77">
        <f>[2]D03_022!S19/1000</f>
        <v>2.52E-2</v>
      </c>
      <c r="T22" s="77">
        <f>[2]D03_022!T19/1000</f>
        <v>4.2099999999999999E-2</v>
      </c>
      <c r="U22" s="77">
        <f>[2]D03_022!U19/1000</f>
        <v>7.4299999999999991E-2</v>
      </c>
      <c r="V22" s="77">
        <f>[2]D03_022!V19/1000</f>
        <v>0.1419</v>
      </c>
      <c r="W22" s="77">
        <f>[2]D03_022!W19/1000</f>
        <v>0.44189999999999996</v>
      </c>
      <c r="X22" s="77">
        <f>[2]D03_022!X19/1000</f>
        <v>0.79059999999999997</v>
      </c>
      <c r="Y22" s="77">
        <f>[2]D03_022!Y19/1000</f>
        <v>1.8144</v>
      </c>
      <c r="Z22" s="77">
        <f>[2]D03_022!Z19/1000</f>
        <v>1.8945000000000001</v>
      </c>
      <c r="AA22" s="77">
        <f>[2]D03_022!AA19/1000</f>
        <v>1.6718</v>
      </c>
      <c r="AB22" s="77">
        <f>[2]D03_022!AB19/1000</f>
        <v>1.6539000000000001</v>
      </c>
      <c r="AC22" s="77">
        <f>[2]D03_022!AC19/1000</f>
        <v>1.6502999999999999</v>
      </c>
      <c r="AD22" s="77">
        <f>[2]D03_022!AD19/1000</f>
        <v>1.6208</v>
      </c>
      <c r="AE22" s="77">
        <f>[2]D03_022!AE19/1000</f>
        <v>1.6248</v>
      </c>
      <c r="AF22" s="77">
        <f>[2]D03_022!AF19/1000</f>
        <v>1.6182000000000001</v>
      </c>
      <c r="AG22" s="78">
        <f>[2]D03_022!AG19/1000</f>
        <v>0</v>
      </c>
    </row>
    <row r="23" spans="1:33" s="5" customFormat="1" ht="15.6" x14ac:dyDescent="0.3">
      <c r="A23" s="87" t="s">
        <v>108</v>
      </c>
      <c r="B23" s="88">
        <v>0</v>
      </c>
      <c r="C23" s="82">
        <f>[2]D03_022!C20/1000</f>
        <v>0</v>
      </c>
      <c r="D23" s="82">
        <f>[2]D03_022!D20/1000</f>
        <v>0</v>
      </c>
      <c r="E23" s="82">
        <f>[2]D03_022!E20/1000</f>
        <v>0</v>
      </c>
      <c r="F23" s="82">
        <f>[2]D03_022!F20/1000</f>
        <v>0</v>
      </c>
      <c r="G23" s="82">
        <f>[2]D03_022!G20/1000</f>
        <v>0</v>
      </c>
      <c r="H23" s="82">
        <f>[2]D03_022!H20/1000</f>
        <v>0</v>
      </c>
      <c r="I23" s="82">
        <f>[2]D03_022!I20/1000</f>
        <v>0</v>
      </c>
      <c r="J23" s="82">
        <f>[2]D03_022!J20/1000</f>
        <v>0</v>
      </c>
      <c r="K23" s="82">
        <f>[2]D03_022!K20/1000</f>
        <v>0</v>
      </c>
      <c r="L23" s="82">
        <f>[2]D03_022!L20/1000</f>
        <v>0</v>
      </c>
      <c r="M23" s="82">
        <f>[2]D03_022!M20/1000</f>
        <v>0</v>
      </c>
      <c r="N23" s="82">
        <f>[2]D03_022!N20/1000</f>
        <v>0</v>
      </c>
      <c r="O23" s="82">
        <f>[2]D03_022!O20/1000</f>
        <v>0</v>
      </c>
      <c r="P23" s="82">
        <f>[2]D03_022!P20/1000</f>
        <v>0</v>
      </c>
      <c r="Q23" s="82">
        <f>[2]D03_022!Q20/1000</f>
        <v>0</v>
      </c>
      <c r="R23" s="82">
        <f>[2]D03_022!R20/1000</f>
        <v>0</v>
      </c>
      <c r="S23" s="82">
        <f>[2]D03_022!S20/1000</f>
        <v>0</v>
      </c>
      <c r="T23" s="82">
        <f>[2]D03_022!T20/1000</f>
        <v>4.2500000000000003E-2</v>
      </c>
      <c r="U23" s="82">
        <f>[2]D03_022!U20/1000</f>
        <v>0.97420000000000007</v>
      </c>
      <c r="V23" s="82">
        <f>[2]D03_022!V20/1000</f>
        <v>2.1326999999999998</v>
      </c>
      <c r="W23" s="82">
        <f>[2]D03_022!W20/1000</f>
        <v>1.8711999999999998</v>
      </c>
      <c r="X23" s="82">
        <f>[2]D03_022!X20/1000</f>
        <v>2.3740000000000001</v>
      </c>
      <c r="Y23" s="82">
        <f>[2]D03_022!Y20/1000</f>
        <v>2.8132999999999999</v>
      </c>
      <c r="Z23" s="82">
        <f>[2]D03_022!Z20/1000</f>
        <v>3.0841999999999996</v>
      </c>
      <c r="AA23" s="82">
        <f>[2]D03_022!AA20/1000</f>
        <v>3.3925999999999998</v>
      </c>
      <c r="AB23" s="82">
        <f>[2]D03_022!AB20/1000</f>
        <v>3.2981000000000003</v>
      </c>
      <c r="AC23" s="82">
        <f>[2]D03_022!AC20/1000</f>
        <v>3.0800999999999998</v>
      </c>
      <c r="AD23" s="82">
        <f>[2]D03_022!AD20/1000</f>
        <v>2.8212999999999999</v>
      </c>
      <c r="AE23" s="82">
        <f>[2]D03_022!AE20/1000</f>
        <v>2.9419</v>
      </c>
      <c r="AF23" s="82">
        <f t="shared" ref="AF23:AG23" si="4">SUM(AF24:AF25)</f>
        <v>2.9267000000000003</v>
      </c>
      <c r="AG23" s="83">
        <f t="shared" si="4"/>
        <v>0</v>
      </c>
    </row>
    <row r="24" spans="1:33" s="5" customFormat="1" ht="15.6" x14ac:dyDescent="0.3">
      <c r="A24" s="86" t="s">
        <v>109</v>
      </c>
      <c r="B24" s="77">
        <f>[2]D03_022!B21/1000</f>
        <v>0</v>
      </c>
      <c r="C24" s="77">
        <f>[2]D03_022!C21/1000</f>
        <v>0</v>
      </c>
      <c r="D24" s="77">
        <f>[2]D03_022!D21/1000</f>
        <v>0</v>
      </c>
      <c r="E24" s="77">
        <f>[2]D03_022!E21/1000</f>
        <v>0</v>
      </c>
      <c r="F24" s="77">
        <f>[2]D03_022!F21/1000</f>
        <v>0</v>
      </c>
      <c r="G24" s="77">
        <f>[2]D03_022!G21/1000</f>
        <v>0</v>
      </c>
      <c r="H24" s="77">
        <f>[2]D03_022!H21/1000</f>
        <v>0</v>
      </c>
      <c r="I24" s="77">
        <f>[2]D03_022!I21/1000</f>
        <v>0</v>
      </c>
      <c r="J24" s="77">
        <f>[2]D03_022!J21/1000</f>
        <v>0</v>
      </c>
      <c r="K24" s="77">
        <f>[2]D03_022!K21/1000</f>
        <v>0</v>
      </c>
      <c r="L24" s="77">
        <f>[2]D03_022!L21/1000</f>
        <v>0</v>
      </c>
      <c r="M24" s="77">
        <f>[2]D03_022!M21/1000</f>
        <v>0</v>
      </c>
      <c r="N24" s="77">
        <f>[2]D03_022!N21/1000</f>
        <v>0</v>
      </c>
      <c r="O24" s="77">
        <f>[2]D03_022!O21/1000</f>
        <v>0</v>
      </c>
      <c r="P24" s="77">
        <f>[2]D03_022!P21/1000</f>
        <v>0</v>
      </c>
      <c r="Q24" s="77">
        <f>[2]D03_022!Q21/1000</f>
        <v>0</v>
      </c>
      <c r="R24" s="77">
        <f>[2]D03_022!R21/1000</f>
        <v>0</v>
      </c>
      <c r="S24" s="77">
        <f>[2]D03_022!S21/1000</f>
        <v>0</v>
      </c>
      <c r="T24" s="77">
        <f>[2]D03_022!T21/1000</f>
        <v>1.3099999999999999E-2</v>
      </c>
      <c r="U24" s="77">
        <f>[2]D03_022!U21/1000</f>
        <v>0.58299999999999996</v>
      </c>
      <c r="V24" s="77">
        <f>[2]D03_022!V21/1000</f>
        <v>1.7590999999999999</v>
      </c>
      <c r="W24" s="77">
        <f>[2]D03_022!W21/1000</f>
        <v>1.7090999999999998</v>
      </c>
      <c r="X24" s="77">
        <f>[2]D03_022!X21/1000</f>
        <v>2.0514999999999999</v>
      </c>
      <c r="Y24" s="77">
        <f>[2]D03_022!Y21/1000</f>
        <v>2.3741999999999996</v>
      </c>
      <c r="Z24" s="77">
        <f>[2]D03_022!Z21/1000</f>
        <v>2.5790999999999999</v>
      </c>
      <c r="AA24" s="77">
        <f>[2]D03_022!AA21/1000</f>
        <v>2.84</v>
      </c>
      <c r="AB24" s="77">
        <f>[2]D03_022!AB21/1000</f>
        <v>2.7599</v>
      </c>
      <c r="AC24" s="77">
        <f>[2]D03_022!AC21/1000</f>
        <v>2.5556000000000001</v>
      </c>
      <c r="AD24" s="77">
        <f>[2]D03_022!AD21/1000</f>
        <v>2.2942</v>
      </c>
      <c r="AE24" s="77">
        <f>[2]D03_022!AE21/1000</f>
        <v>2.4169999999999998</v>
      </c>
      <c r="AF24" s="77">
        <f>[2]D03_022!AF21/1000</f>
        <v>2.4399000000000002</v>
      </c>
      <c r="AG24" s="78">
        <f>[2]D03_022!AG21/1000</f>
        <v>0</v>
      </c>
    </row>
    <row r="25" spans="1:33" s="5" customFormat="1" ht="15.6" x14ac:dyDescent="0.3">
      <c r="A25" s="86" t="s">
        <v>110</v>
      </c>
      <c r="B25" s="77">
        <f>[2]D03_022!B22/1000</f>
        <v>0</v>
      </c>
      <c r="C25" s="77">
        <f>[2]D03_022!C22/1000</f>
        <v>0</v>
      </c>
      <c r="D25" s="77">
        <f>[2]D03_022!D22/1000</f>
        <v>0</v>
      </c>
      <c r="E25" s="77">
        <f>[2]D03_022!E22/1000</f>
        <v>0</v>
      </c>
      <c r="F25" s="77">
        <f>[2]D03_022!F22/1000</f>
        <v>0</v>
      </c>
      <c r="G25" s="77">
        <f>[2]D03_022!G22/1000</f>
        <v>0</v>
      </c>
      <c r="H25" s="77">
        <f>[2]D03_022!H22/1000</f>
        <v>0</v>
      </c>
      <c r="I25" s="77">
        <f>[2]D03_022!I22/1000</f>
        <v>0</v>
      </c>
      <c r="J25" s="77">
        <f>[2]D03_022!J22/1000</f>
        <v>0</v>
      </c>
      <c r="K25" s="77">
        <f>[2]D03_022!K22/1000</f>
        <v>0</v>
      </c>
      <c r="L25" s="77">
        <f>[2]D03_022!L22/1000</f>
        <v>0</v>
      </c>
      <c r="M25" s="77">
        <f>[2]D03_022!M22/1000</f>
        <v>0</v>
      </c>
      <c r="N25" s="77">
        <f>[2]D03_022!N22/1000</f>
        <v>0</v>
      </c>
      <c r="O25" s="77">
        <f>[2]D03_022!O22/1000</f>
        <v>0</v>
      </c>
      <c r="P25" s="77">
        <f>[2]D03_022!P22/1000</f>
        <v>0</v>
      </c>
      <c r="Q25" s="77">
        <f>[2]D03_022!Q22/1000</f>
        <v>0</v>
      </c>
      <c r="R25" s="77">
        <f>[2]D03_022!R22/1000</f>
        <v>0</v>
      </c>
      <c r="S25" s="77">
        <f>[2]D03_022!S22/1000</f>
        <v>0</v>
      </c>
      <c r="T25" s="77">
        <f>[2]D03_022!T22/1000</f>
        <v>2.9399999999999999E-2</v>
      </c>
      <c r="U25" s="77">
        <f>[2]D03_022!U22/1000</f>
        <v>0.39119999999999999</v>
      </c>
      <c r="V25" s="77">
        <f>[2]D03_022!V22/1000</f>
        <v>0.37360000000000004</v>
      </c>
      <c r="W25" s="77">
        <f>[2]D03_022!W22/1000</f>
        <v>0.16209999999999999</v>
      </c>
      <c r="X25" s="77">
        <f>[2]D03_022!X22/1000</f>
        <v>0.32250000000000001</v>
      </c>
      <c r="Y25" s="77">
        <f>[2]D03_022!Y22/1000</f>
        <v>0.43910000000000005</v>
      </c>
      <c r="Z25" s="77">
        <f>[2]D03_022!Z22/1000</f>
        <v>0.50509999999999999</v>
      </c>
      <c r="AA25" s="77">
        <f>[2]D03_022!AA22/1000</f>
        <v>0.55259999999999998</v>
      </c>
      <c r="AB25" s="77">
        <f>[2]D03_022!AB22/1000</f>
        <v>0.53820000000000001</v>
      </c>
      <c r="AC25" s="77">
        <f>[2]D03_022!AC22/1000</f>
        <v>0.52449999999999997</v>
      </c>
      <c r="AD25" s="77">
        <f>[2]D03_022!AD22/1000</f>
        <v>0.52710000000000001</v>
      </c>
      <c r="AE25" s="77">
        <f>[2]D03_022!AE22/1000</f>
        <v>0.52489999999999992</v>
      </c>
      <c r="AF25" s="77">
        <f>[2]D03_022!AF22/1000</f>
        <v>0.48680000000000001</v>
      </c>
      <c r="AG25" s="78">
        <f>[2]D03_022!AG22/1000</f>
        <v>0</v>
      </c>
    </row>
    <row r="26" spans="1:33" s="5" customFormat="1" ht="15.6" x14ac:dyDescent="0.3">
      <c r="A26" s="89" t="s">
        <v>111</v>
      </c>
      <c r="B26" s="82">
        <f>[2]D03_022!B23/1000</f>
        <v>0</v>
      </c>
      <c r="C26" s="82">
        <f>[2]D03_022!C23/1000</f>
        <v>3.8649999999999997E-2</v>
      </c>
      <c r="D26" s="82">
        <f>[2]D03_022!D23/1000</f>
        <v>0</v>
      </c>
      <c r="E26" s="82">
        <f>[2]D03_022!E23/1000</f>
        <v>0</v>
      </c>
      <c r="F26" s="82">
        <f>[2]D03_022!F23/1000</f>
        <v>0.10034999999999999</v>
      </c>
      <c r="G26" s="82">
        <f>[2]D03_022!G23/1000</f>
        <v>0.17714999999999997</v>
      </c>
      <c r="H26" s="82">
        <f>[2]D03_022!H23/1000</f>
        <v>0.22995000000000002</v>
      </c>
      <c r="I26" s="82">
        <f>[2]D03_022!I23/1000</f>
        <v>0.27505000000000002</v>
      </c>
      <c r="J26" s="82">
        <f>[2]D03_022!J23/1000</f>
        <v>0.35575000000000001</v>
      </c>
      <c r="K26" s="82">
        <f>[2]D03_022!K23/1000</f>
        <v>0.61795</v>
      </c>
      <c r="L26" s="82">
        <f>[2]D03_022!L23/1000</f>
        <v>0.70429999999999993</v>
      </c>
      <c r="M26" s="82">
        <f>[2]D03_022!M23/1000</f>
        <v>1.0544500000000001</v>
      </c>
      <c r="N26" s="82">
        <f>[2]D03_022!N23/1000</f>
        <v>1.02755</v>
      </c>
      <c r="O26" s="82">
        <f>[2]D03_022!O23/1000</f>
        <v>1.3965500000000002</v>
      </c>
      <c r="P26" s="82">
        <f>[2]D03_022!P23/1000</f>
        <v>2.17035</v>
      </c>
      <c r="Q26" s="82">
        <f>[2]D03_022!Q23/1000</f>
        <v>2.3878499999999998</v>
      </c>
      <c r="R26" s="82">
        <f>[2]D03_022!R23/1000</f>
        <v>2.1311499999999999</v>
      </c>
      <c r="S26" s="82">
        <f>[2]D03_022!S23/1000</f>
        <v>2.0246</v>
      </c>
      <c r="T26" s="82">
        <f>[2]D03_022!T23/1000</f>
        <v>2.06955</v>
      </c>
      <c r="U26" s="82">
        <f>[2]D03_022!U23/1000</f>
        <v>2.3789199999999995</v>
      </c>
      <c r="V26" s="82">
        <f>[2]D03_022!V23/1000</f>
        <v>3.25088</v>
      </c>
      <c r="W26" s="82">
        <f>[2]D03_022!W23/1000</f>
        <v>4.2243599999999999</v>
      </c>
      <c r="X26" s="82">
        <f>[2]D03_022!X23/1000</f>
        <v>5.1926000000000005</v>
      </c>
      <c r="Y26" s="82">
        <f>[2]D03_022!Y23/1000</f>
        <v>7.4708000000000006</v>
      </c>
      <c r="Z26" s="82">
        <f>[2]D03_022!Z23/1000</f>
        <v>8.8230000000000004</v>
      </c>
      <c r="AA26" s="82">
        <f>[2]D03_022!AA23/1000</f>
        <v>9.5676000000000005</v>
      </c>
      <c r="AB26" s="82">
        <f>[2]D03_022!AB23/1000</f>
        <v>9.6938999999999993</v>
      </c>
      <c r="AC26" s="82">
        <f>[2]D03_022!AC23/1000</f>
        <v>9.9785000000000004</v>
      </c>
      <c r="AD26" s="82">
        <f>[2]D03_022!AD23/1000</f>
        <v>10.128500000000001</v>
      </c>
      <c r="AE26" s="82">
        <f>[2]D03_022!AE23/1000</f>
        <v>10.538699999999999</v>
      </c>
      <c r="AF26" s="82">
        <f t="shared" ref="AF26:AG26" si="5">SUM(AF27,AF30,AF35)</f>
        <v>10.735200000000001</v>
      </c>
      <c r="AG26" s="83">
        <f t="shared" si="5"/>
        <v>0</v>
      </c>
    </row>
    <row r="27" spans="1:33" s="5" customFormat="1" ht="15.6" x14ac:dyDescent="0.3">
      <c r="A27" s="87" t="s">
        <v>100</v>
      </c>
      <c r="B27" s="82">
        <f>[2]D03_022!B24/1000</f>
        <v>0</v>
      </c>
      <c r="C27" s="82">
        <f>[2]D03_022!C24/1000</f>
        <v>3.6449999999999996E-2</v>
      </c>
      <c r="D27" s="82">
        <f>[2]D03_022!D24/1000</f>
        <v>0</v>
      </c>
      <c r="E27" s="82">
        <f>[2]D03_022!E24/1000</f>
        <v>0</v>
      </c>
      <c r="F27" s="82">
        <f>[2]D03_022!F24/1000</f>
        <v>8.5750000000000007E-2</v>
      </c>
      <c r="G27" s="82">
        <f>[2]D03_022!G24/1000</f>
        <v>0.10975</v>
      </c>
      <c r="H27" s="82">
        <f>[2]D03_022!H24/1000</f>
        <v>0.14895000000000003</v>
      </c>
      <c r="I27" s="82">
        <f>[2]D03_022!I24/1000</f>
        <v>0.19855</v>
      </c>
      <c r="J27" s="82">
        <f>[2]D03_022!J24/1000</f>
        <v>0.31455</v>
      </c>
      <c r="K27" s="82">
        <f>[2]D03_022!K24/1000</f>
        <v>0.57645000000000002</v>
      </c>
      <c r="L27" s="82">
        <f>[2]D03_022!L24/1000</f>
        <v>0.6623</v>
      </c>
      <c r="M27" s="82">
        <f>[2]D03_022!M24/1000</f>
        <v>0.96514999999999995</v>
      </c>
      <c r="N27" s="82">
        <f>[2]D03_022!N24/1000</f>
        <v>0.86875000000000002</v>
      </c>
      <c r="O27" s="82">
        <f>[2]D03_022!O24/1000</f>
        <v>1.21445</v>
      </c>
      <c r="P27" s="82">
        <f>[2]D03_022!P24/1000</f>
        <v>1.96485</v>
      </c>
      <c r="Q27" s="82">
        <f>[2]D03_022!Q24/1000</f>
        <v>2.1569499999999997</v>
      </c>
      <c r="R27" s="82">
        <f>[2]D03_022!R24/1000</f>
        <v>1.8893499999999999</v>
      </c>
      <c r="S27" s="82">
        <f>[2]D03_022!S24/1000</f>
        <v>1.7367999999999999</v>
      </c>
      <c r="T27" s="82">
        <f>[2]D03_022!T24/1000</f>
        <v>1.73875</v>
      </c>
      <c r="U27" s="82">
        <f>[2]D03_022!U24/1000</f>
        <v>1.53989</v>
      </c>
      <c r="V27" s="82">
        <f>[2]D03_022!V24/1000</f>
        <v>1.70224</v>
      </c>
      <c r="W27" s="82">
        <f>[2]D03_022!W24/1000</f>
        <v>1.8618400000000002</v>
      </c>
      <c r="X27" s="82">
        <f>[2]D03_022!X24/1000</f>
        <v>1.9858000000000002</v>
      </c>
      <c r="Y27" s="82">
        <f>[2]D03_022!Y24/1000</f>
        <v>2.5135000000000001</v>
      </c>
      <c r="Z27" s="82">
        <f>[2]D03_022!Z24/1000</f>
        <v>2.9054000000000002</v>
      </c>
      <c r="AA27" s="82">
        <f>[2]D03_022!AA24/1000</f>
        <v>2.9935999999999998</v>
      </c>
      <c r="AB27" s="82">
        <f>[2]D03_022!AB24/1000</f>
        <v>3.0966000000000005</v>
      </c>
      <c r="AC27" s="82">
        <f>[2]D03_022!AC24/1000</f>
        <v>3.2570000000000001</v>
      </c>
      <c r="AD27" s="82">
        <f>[2]D03_022!AD24/1000</f>
        <v>3.2553000000000001</v>
      </c>
      <c r="AE27" s="82">
        <f>[2]D03_022!AE24/1000</f>
        <v>3.3896999999999999</v>
      </c>
      <c r="AF27" s="82">
        <f t="shared" ref="AF27:AG27" si="6">SUM(AF28:AF29)</f>
        <v>3.5551999999999997</v>
      </c>
      <c r="AG27" s="83">
        <f t="shared" si="6"/>
        <v>0</v>
      </c>
    </row>
    <row r="28" spans="1:33" s="5" customFormat="1" ht="15.6" x14ac:dyDescent="0.3">
      <c r="A28" s="85" t="s">
        <v>112</v>
      </c>
      <c r="B28" s="77">
        <f>[2]D03_022!B25/1000</f>
        <v>0</v>
      </c>
      <c r="C28" s="77">
        <f>[2]D03_022!C25/1000</f>
        <v>3.415E-2</v>
      </c>
      <c r="D28" s="77">
        <f>[2]D03_022!D25/1000</f>
        <v>0</v>
      </c>
      <c r="E28" s="77">
        <f>[2]D03_022!E25/1000</f>
        <v>0</v>
      </c>
      <c r="F28" s="77">
        <f>[2]D03_022!F25/1000</f>
        <v>2.7649999999999997E-2</v>
      </c>
      <c r="G28" s="77">
        <f>[2]D03_022!G25/1000</f>
        <v>7.1500000000000001E-3</v>
      </c>
      <c r="H28" s="77">
        <f>[2]D03_022!H25/1000</f>
        <v>8.5500000000000003E-3</v>
      </c>
      <c r="I28" s="77">
        <f>[2]D03_022!I25/1000</f>
        <v>1.7749999999999998E-2</v>
      </c>
      <c r="J28" s="77">
        <f>[2]D03_022!J25/1000</f>
        <v>0.10245</v>
      </c>
      <c r="K28" s="77">
        <f>[2]D03_022!K25/1000</f>
        <v>0.20895</v>
      </c>
      <c r="L28" s="77">
        <f>[2]D03_022!L25/1000</f>
        <v>0.26850000000000002</v>
      </c>
      <c r="M28" s="77">
        <f>[2]D03_022!M25/1000</f>
        <v>0.47275</v>
      </c>
      <c r="N28" s="77">
        <f>[2]D03_022!N25/1000</f>
        <v>0.50285000000000002</v>
      </c>
      <c r="O28" s="77">
        <f>[2]D03_022!O25/1000</f>
        <v>0.60994999999999999</v>
      </c>
      <c r="P28" s="77">
        <f>[2]D03_022!P25/1000</f>
        <v>0.77704999999999991</v>
      </c>
      <c r="Q28" s="77">
        <f>[2]D03_022!Q25/1000</f>
        <v>0.89424999999999999</v>
      </c>
      <c r="R28" s="77">
        <f>[2]D03_022!R25/1000</f>
        <v>0.91064999999999996</v>
      </c>
      <c r="S28" s="77">
        <f>[2]D03_022!S25/1000</f>
        <v>0.92149999999999999</v>
      </c>
      <c r="T28" s="77">
        <f>[2]D03_022!T25/1000</f>
        <v>0.92135</v>
      </c>
      <c r="U28" s="77">
        <f>[2]D03_022!U25/1000</f>
        <v>0.81647999999999998</v>
      </c>
      <c r="V28" s="77">
        <f>[2]D03_022!V25/1000</f>
        <v>0.98574000000000006</v>
      </c>
      <c r="W28" s="77">
        <f>[2]D03_022!W25/1000</f>
        <v>1.01712</v>
      </c>
      <c r="X28" s="77">
        <f>[2]D03_022!X25/1000</f>
        <v>0.96160000000000001</v>
      </c>
      <c r="Y28" s="77">
        <f>[2]D03_022!Y25/1000</f>
        <v>0.98180000000000001</v>
      </c>
      <c r="Z28" s="77">
        <f>[2]D03_022!Z25/1000</f>
        <v>1.1662000000000001</v>
      </c>
      <c r="AA28" s="77">
        <f>[2]D03_022!AA25/1000</f>
        <v>1.2081</v>
      </c>
      <c r="AB28" s="77">
        <f>[2]D03_022!AB25/1000</f>
        <v>1.2309000000000001</v>
      </c>
      <c r="AC28" s="77">
        <f>[2]D03_022!AC25/1000</f>
        <v>1.2602</v>
      </c>
      <c r="AD28" s="77">
        <f>[2]D03_022!AD25/1000</f>
        <v>1.2625</v>
      </c>
      <c r="AE28" s="77">
        <f>[2]D03_022!AE25/1000</f>
        <v>1.3222</v>
      </c>
      <c r="AF28" s="77">
        <f>[2]D03_022!AF25/1000</f>
        <v>1.3115999999999999</v>
      </c>
      <c r="AG28" s="78">
        <f>[2]D03_022!AG25/1000</f>
        <v>0</v>
      </c>
    </row>
    <row r="29" spans="1:33" s="5" customFormat="1" ht="15.6" x14ac:dyDescent="0.3">
      <c r="A29" s="86" t="s">
        <v>102</v>
      </c>
      <c r="B29" s="77">
        <f>[2]D03_022!B26/1000</f>
        <v>0</v>
      </c>
      <c r="C29" s="77">
        <f>[2]D03_022!C26/1000</f>
        <v>2.3E-3</v>
      </c>
      <c r="D29" s="77">
        <f>[2]D03_022!D26/1000</f>
        <v>0</v>
      </c>
      <c r="E29" s="77">
        <f>[2]D03_022!E26/1000</f>
        <v>0</v>
      </c>
      <c r="F29" s="77">
        <f>[2]D03_022!F26/1000</f>
        <v>5.8099999999999999E-2</v>
      </c>
      <c r="G29" s="77">
        <f>[2]D03_022!G26/1000</f>
        <v>0.1026</v>
      </c>
      <c r="H29" s="77">
        <f>[2]D03_022!H26/1000</f>
        <v>0.1404</v>
      </c>
      <c r="I29" s="77">
        <f>[2]D03_022!I26/1000</f>
        <v>0.18080000000000002</v>
      </c>
      <c r="J29" s="77">
        <f>[2]D03_022!J26/1000</f>
        <v>0.21209999999999998</v>
      </c>
      <c r="K29" s="77">
        <f>[2]D03_022!K26/1000</f>
        <v>0.36749999999999999</v>
      </c>
      <c r="L29" s="77">
        <f>[2]D03_022!L26/1000</f>
        <v>0.39380000000000004</v>
      </c>
      <c r="M29" s="77">
        <f>[2]D03_022!M26/1000</f>
        <v>0.4924</v>
      </c>
      <c r="N29" s="77">
        <f>[2]D03_022!N26/1000</f>
        <v>0.3659</v>
      </c>
      <c r="O29" s="77">
        <f>[2]D03_022!O26/1000</f>
        <v>0.60450000000000004</v>
      </c>
      <c r="P29" s="77">
        <f>[2]D03_022!P26/1000</f>
        <v>1.1878</v>
      </c>
      <c r="Q29" s="77">
        <f>[2]D03_022!Q26/1000</f>
        <v>1.2627000000000002</v>
      </c>
      <c r="R29" s="77">
        <f>[2]D03_022!R26/1000</f>
        <v>0.97870000000000001</v>
      </c>
      <c r="S29" s="77">
        <f>[2]D03_022!S26/1000</f>
        <v>0.81529999999999991</v>
      </c>
      <c r="T29" s="77">
        <f>[2]D03_022!T26/1000</f>
        <v>0.81740000000000002</v>
      </c>
      <c r="U29" s="77">
        <f>[2]D03_022!U26/1000</f>
        <v>0.72341</v>
      </c>
      <c r="V29" s="77">
        <f>[2]D03_022!V26/1000</f>
        <v>0.71650000000000003</v>
      </c>
      <c r="W29" s="77">
        <f>[2]D03_022!W26/1000</f>
        <v>0.84472000000000003</v>
      </c>
      <c r="X29" s="77">
        <f>[2]D03_022!X26/1000</f>
        <v>1.0242</v>
      </c>
      <c r="Y29" s="77">
        <f>[2]D03_022!Y26/1000</f>
        <v>1.5317000000000001</v>
      </c>
      <c r="Z29" s="77">
        <f>[2]D03_022!Z26/1000</f>
        <v>1.7392000000000001</v>
      </c>
      <c r="AA29" s="77">
        <f>[2]D03_022!AA26/1000</f>
        <v>1.7855000000000001</v>
      </c>
      <c r="AB29" s="77">
        <f>[2]D03_022!AB26/1000</f>
        <v>1.8657000000000001</v>
      </c>
      <c r="AC29" s="77">
        <f>[2]D03_022!AC26/1000</f>
        <v>1.9967999999999999</v>
      </c>
      <c r="AD29" s="77">
        <f>[2]D03_022!AD26/1000</f>
        <v>1.9927999999999999</v>
      </c>
      <c r="AE29" s="77">
        <f>[2]D03_022!AE26/1000</f>
        <v>2.0674999999999999</v>
      </c>
      <c r="AF29" s="77">
        <f>[2]D03_022!AF26/1000</f>
        <v>2.2435999999999998</v>
      </c>
      <c r="AG29" s="78">
        <f>[2]D03_022!AG26/1000</f>
        <v>0</v>
      </c>
    </row>
    <row r="30" spans="1:33" s="5" customFormat="1" ht="15.6" x14ac:dyDescent="0.3">
      <c r="A30" s="87" t="s">
        <v>103</v>
      </c>
      <c r="B30" s="82">
        <f>[2]D03_022!B27/1000</f>
        <v>0</v>
      </c>
      <c r="C30" s="82">
        <f>[2]D03_022!C27/1000</f>
        <v>2.2000000000000001E-3</v>
      </c>
      <c r="D30" s="82">
        <f>[2]D03_022!D27/1000</f>
        <v>0</v>
      </c>
      <c r="E30" s="82">
        <f>[2]D03_022!E27/1000</f>
        <v>0</v>
      </c>
      <c r="F30" s="82">
        <f>[2]D03_022!F27/1000</f>
        <v>1.46E-2</v>
      </c>
      <c r="G30" s="82">
        <f>[2]D03_022!G27/1000</f>
        <v>6.7399999999999988E-2</v>
      </c>
      <c r="H30" s="82">
        <f>[2]D03_022!H27/1000</f>
        <v>8.1000000000000003E-2</v>
      </c>
      <c r="I30" s="82">
        <f>[2]D03_022!I27/1000</f>
        <v>7.6500000000000012E-2</v>
      </c>
      <c r="J30" s="82">
        <f>[2]D03_022!J27/1000</f>
        <v>4.1200000000000001E-2</v>
      </c>
      <c r="K30" s="82">
        <f>[2]D03_022!K27/1000</f>
        <v>4.1500000000000002E-2</v>
      </c>
      <c r="L30" s="82">
        <f>[2]D03_022!L27/1000</f>
        <v>4.200000000000001E-2</v>
      </c>
      <c r="M30" s="82">
        <f>[2]D03_022!M27/1000</f>
        <v>8.929999999999999E-2</v>
      </c>
      <c r="N30" s="82">
        <f>[2]D03_022!N27/1000</f>
        <v>0.15880000000000002</v>
      </c>
      <c r="O30" s="82">
        <f>[2]D03_022!O27/1000</f>
        <v>0.18210000000000001</v>
      </c>
      <c r="P30" s="82">
        <f>[2]D03_022!P27/1000</f>
        <v>0.20549999999999999</v>
      </c>
      <c r="Q30" s="82">
        <f>[2]D03_022!Q27/1000</f>
        <v>0.23089999999999999</v>
      </c>
      <c r="R30" s="82">
        <f>[2]D03_022!R27/1000</f>
        <v>0.24179999999999999</v>
      </c>
      <c r="S30" s="82">
        <f>[2]D03_022!S27/1000</f>
        <v>0.2878</v>
      </c>
      <c r="T30" s="82">
        <f>[2]D03_022!T27/1000</f>
        <v>0.30869999999999997</v>
      </c>
      <c r="U30" s="82">
        <f>[2]D03_022!U27/1000</f>
        <v>0.36540999999999996</v>
      </c>
      <c r="V30" s="82">
        <f>[2]D03_022!V27/1000</f>
        <v>0.60292000000000001</v>
      </c>
      <c r="W30" s="82">
        <f>[2]D03_022!W27/1000</f>
        <v>1.5361999999999998</v>
      </c>
      <c r="X30" s="82">
        <f>[2]D03_022!X27/1000</f>
        <v>2.4591999999999996</v>
      </c>
      <c r="Y30" s="82">
        <f>[2]D03_022!Y27/1000</f>
        <v>4.0128000000000004</v>
      </c>
      <c r="Z30" s="82">
        <f>[2]D03_022!Z27/1000</f>
        <v>4.6606999999999994</v>
      </c>
      <c r="AA30" s="82">
        <f>[2]D03_022!AA27/1000</f>
        <v>5.0728999999999997</v>
      </c>
      <c r="AB30" s="82">
        <f>[2]D03_022!AB27/1000</f>
        <v>5.1853999999999996</v>
      </c>
      <c r="AC30" s="82">
        <f>[2]D03_022!AC27/1000</f>
        <v>5.3380000000000001</v>
      </c>
      <c r="AD30" s="82">
        <f>[2]D03_022!AD27/1000</f>
        <v>5.4038000000000004</v>
      </c>
      <c r="AE30" s="82">
        <f>[2]D03_022!AE27/1000</f>
        <v>5.4138999999999999</v>
      </c>
      <c r="AF30" s="82">
        <f t="shared" ref="AF30:AG30" si="7">SUM(AF31:AF34)</f>
        <v>5.4393000000000002</v>
      </c>
      <c r="AG30" s="83">
        <f t="shared" si="7"/>
        <v>0</v>
      </c>
    </row>
    <row r="31" spans="1:33" s="5" customFormat="1" ht="15.6" x14ac:dyDescent="0.3">
      <c r="A31" s="86" t="s">
        <v>104</v>
      </c>
      <c r="B31" s="77">
        <f>[2]D03_022!B28/1000</f>
        <v>0</v>
      </c>
      <c r="C31" s="77">
        <f>[2]D03_022!C28/1000</f>
        <v>0</v>
      </c>
      <c r="D31" s="77">
        <f>[2]D03_022!D28/1000</f>
        <v>0</v>
      </c>
      <c r="E31" s="77">
        <f>[2]D03_022!E28/1000</f>
        <v>0</v>
      </c>
      <c r="F31" s="77">
        <f>[2]D03_022!F28/1000</f>
        <v>3.3999999999999998E-3</v>
      </c>
      <c r="G31" s="77">
        <f>[2]D03_022!G28/1000</f>
        <v>5.3800000000000001E-2</v>
      </c>
      <c r="H31" s="77">
        <f>[2]D03_022!H28/1000</f>
        <v>6.7900000000000002E-2</v>
      </c>
      <c r="I31" s="77">
        <f>[2]D03_022!I28/1000</f>
        <v>6.4500000000000002E-2</v>
      </c>
      <c r="J31" s="77">
        <f>[2]D03_022!J28/1000</f>
        <v>2.6800000000000001E-2</v>
      </c>
      <c r="K31" s="77">
        <f>[2]D03_022!K28/1000</f>
        <v>2.6800000000000001E-2</v>
      </c>
      <c r="L31" s="77">
        <f>[2]D03_022!L28/1000</f>
        <v>2.7800000000000002E-2</v>
      </c>
      <c r="M31" s="77">
        <f>[2]D03_022!M28/1000</f>
        <v>7.0800000000000002E-2</v>
      </c>
      <c r="N31" s="77">
        <f>[2]D03_022!N28/1000</f>
        <v>4.2799999999999998E-2</v>
      </c>
      <c r="O31" s="77">
        <f>[2]D03_022!O28/1000</f>
        <v>6.7299999999999999E-2</v>
      </c>
      <c r="P31" s="77">
        <f>[2]D03_022!P28/1000</f>
        <v>8.2400000000000001E-2</v>
      </c>
      <c r="Q31" s="77">
        <f>[2]D03_022!Q28/1000</f>
        <v>0.1008</v>
      </c>
      <c r="R31" s="77">
        <f>[2]D03_022!R28/1000</f>
        <v>0.1149</v>
      </c>
      <c r="S31" s="77">
        <f>[2]D03_022!S28/1000</f>
        <v>0.13390000000000002</v>
      </c>
      <c r="T31" s="77">
        <f>[2]D03_022!T28/1000</f>
        <v>0.15309999999999999</v>
      </c>
      <c r="U31" s="77">
        <f>[2]D03_022!U28/1000</f>
        <v>0.19515000000000002</v>
      </c>
      <c r="V31" s="77">
        <f>[2]D03_022!V28/1000</f>
        <v>0.21739</v>
      </c>
      <c r="W31" s="77">
        <f>[2]D03_022!W28/1000</f>
        <v>0.25459999999999999</v>
      </c>
      <c r="X31" s="77">
        <f>[2]D03_022!X28/1000</f>
        <v>0.27650000000000002</v>
      </c>
      <c r="Y31" s="77">
        <f>[2]D03_022!Y28/1000</f>
        <v>0.34699999999999998</v>
      </c>
      <c r="Z31" s="77">
        <f>[2]D03_022!Z28/1000</f>
        <v>0.40820000000000001</v>
      </c>
      <c r="AA31" s="77">
        <f>[2]D03_022!AA28/1000</f>
        <v>0.46989999999999998</v>
      </c>
      <c r="AB31" s="77">
        <f>[2]D03_022!AB28/1000</f>
        <v>0.48360000000000003</v>
      </c>
      <c r="AC31" s="77">
        <f>[2]D03_022!AC28/1000</f>
        <v>0.54120000000000001</v>
      </c>
      <c r="AD31" s="77">
        <f>[2]D03_022!AD28/1000</f>
        <v>0.54400000000000004</v>
      </c>
      <c r="AE31" s="77">
        <f>[2]D03_022!AE28/1000</f>
        <v>0.52649999999999997</v>
      </c>
      <c r="AF31" s="77">
        <f>[2]D03_022!AF28/1000</f>
        <v>0.47870000000000001</v>
      </c>
      <c r="AG31" s="78">
        <f>[2]D03_022!AG28/1000</f>
        <v>0</v>
      </c>
    </row>
    <row r="32" spans="1:33" s="5" customFormat="1" ht="15.6" x14ac:dyDescent="0.3">
      <c r="A32" s="86" t="s">
        <v>105</v>
      </c>
      <c r="B32" s="77">
        <f>[2]D03_022!B29/1000</f>
        <v>0</v>
      </c>
      <c r="C32" s="77">
        <f>[2]D03_022!C29/1000</f>
        <v>8.9999999999999998E-4</v>
      </c>
      <c r="D32" s="77">
        <f>[2]D03_022!D29/1000</f>
        <v>0</v>
      </c>
      <c r="E32" s="77">
        <f>[2]D03_022!E29/1000</f>
        <v>0</v>
      </c>
      <c r="F32" s="77">
        <f>[2]D03_022!F29/1000</f>
        <v>2.3999999999999998E-3</v>
      </c>
      <c r="G32" s="77">
        <f>[2]D03_022!G29/1000</f>
        <v>2.8999999999999998E-3</v>
      </c>
      <c r="H32" s="77">
        <f>[2]D03_022!H29/1000</f>
        <v>3.0999999999999999E-3</v>
      </c>
      <c r="I32" s="77">
        <f>[2]D03_022!I29/1000</f>
        <v>2.7000000000000001E-3</v>
      </c>
      <c r="J32" s="77">
        <f>[2]D03_022!J29/1000</f>
        <v>4.2000000000000006E-3</v>
      </c>
      <c r="K32" s="77">
        <f>[2]D03_022!K29/1000</f>
        <v>5.7999999999999996E-3</v>
      </c>
      <c r="L32" s="77">
        <f>[2]D03_022!L29/1000</f>
        <v>5.7999999999999996E-3</v>
      </c>
      <c r="M32" s="77">
        <f>[2]D03_022!M29/1000</f>
        <v>4.4999999999999997E-3</v>
      </c>
      <c r="N32" s="77">
        <f>[2]D03_022!N29/1000</f>
        <v>2.8E-3</v>
      </c>
      <c r="O32" s="77">
        <f>[2]D03_022!O29/1000</f>
        <v>2.7000000000000001E-3</v>
      </c>
      <c r="P32" s="77">
        <f>[2]D03_022!P29/1000</f>
        <v>1.1999999999999999E-3</v>
      </c>
      <c r="Q32" s="77">
        <f>[2]D03_022!Q29/1000</f>
        <v>3.2000000000000002E-3</v>
      </c>
      <c r="R32" s="77">
        <f>[2]D03_022!R29/1000</f>
        <v>3.3E-3</v>
      </c>
      <c r="S32" s="77">
        <f>[2]D03_022!S29/1000</f>
        <v>8.9999999999999993E-3</v>
      </c>
      <c r="T32" s="77">
        <f>[2]D03_022!T29/1000</f>
        <v>1.24E-2</v>
      </c>
      <c r="U32" s="77">
        <f>[2]D03_022!U29/1000</f>
        <v>1.6760000000000001E-2</v>
      </c>
      <c r="V32" s="77">
        <f>[2]D03_022!V29/1000</f>
        <v>1.6590000000000001E-2</v>
      </c>
      <c r="W32" s="77">
        <f>[2]D03_022!W29/1000</f>
        <v>4.3200000000000002E-2</v>
      </c>
      <c r="X32" s="77">
        <f>[2]D03_022!X29/1000</f>
        <v>6.83E-2</v>
      </c>
      <c r="Y32" s="77">
        <f>[2]D03_022!Y29/1000</f>
        <v>9.5599999999999991E-2</v>
      </c>
      <c r="Z32" s="77">
        <f>[2]D03_022!Z29/1000</f>
        <v>0.10340000000000001</v>
      </c>
      <c r="AA32" s="77">
        <f>[2]D03_022!AA29/1000</f>
        <v>0.107</v>
      </c>
      <c r="AB32" s="77">
        <f>[2]D03_022!AB29/1000</f>
        <v>0.10829999999999999</v>
      </c>
      <c r="AC32" s="77">
        <f>[2]D03_022!AC29/1000</f>
        <v>0.1187</v>
      </c>
      <c r="AD32" s="77">
        <f>[2]D03_022!AD29/1000</f>
        <v>0.1087</v>
      </c>
      <c r="AE32" s="77">
        <f>[2]D03_022!AE29/1000</f>
        <v>0.1158</v>
      </c>
      <c r="AF32" s="77">
        <f>[2]D03_022!AF29/1000</f>
        <v>0.1167</v>
      </c>
      <c r="AG32" s="78">
        <f>[2]D03_022!AG29/1000</f>
        <v>0</v>
      </c>
    </row>
    <row r="33" spans="1:33" s="5" customFormat="1" ht="15.6" x14ac:dyDescent="0.3">
      <c r="A33" s="86" t="s">
        <v>106</v>
      </c>
      <c r="B33" s="77">
        <f>[2]D03_022!B30/1000</f>
        <v>0</v>
      </c>
      <c r="C33" s="77">
        <f>[2]D03_022!C30/1000</f>
        <v>1.2999999999999999E-3</v>
      </c>
      <c r="D33" s="77">
        <f>[2]D03_022!D30/1000</f>
        <v>0</v>
      </c>
      <c r="E33" s="77">
        <f>[2]D03_022!E30/1000</f>
        <v>0</v>
      </c>
      <c r="F33" s="77">
        <f>[2]D03_022!F30/1000</f>
        <v>6.3E-3</v>
      </c>
      <c r="G33" s="77">
        <f>[2]D03_022!G30/1000</f>
        <v>8.0999999999999996E-3</v>
      </c>
      <c r="H33" s="77">
        <f>[2]D03_022!H30/1000</f>
        <v>7.6E-3</v>
      </c>
      <c r="I33" s="77">
        <f>[2]D03_022!I30/1000</f>
        <v>6.9000000000000008E-3</v>
      </c>
      <c r="J33" s="77">
        <f>[2]D03_022!J30/1000</f>
        <v>5.7000000000000002E-3</v>
      </c>
      <c r="K33" s="77">
        <f>[2]D03_022!K30/1000</f>
        <v>5.5999999999999999E-3</v>
      </c>
      <c r="L33" s="77">
        <f>[2]D03_022!L30/1000</f>
        <v>4.7000000000000002E-3</v>
      </c>
      <c r="M33" s="77">
        <f>[2]D03_022!M30/1000</f>
        <v>8.6999999999999994E-3</v>
      </c>
      <c r="N33" s="77">
        <f>[2]D03_022!N30/1000</f>
        <v>1.1300000000000001E-2</v>
      </c>
      <c r="O33" s="77">
        <f>[2]D03_022!O30/1000</f>
        <v>9.6999999999999986E-3</v>
      </c>
      <c r="P33" s="77">
        <f>[2]D03_022!P30/1000</f>
        <v>1.2199999999999999E-2</v>
      </c>
      <c r="Q33" s="77">
        <f>[2]D03_022!Q30/1000</f>
        <v>1.6899999999999998E-2</v>
      </c>
      <c r="R33" s="77">
        <f>[2]D03_022!R30/1000</f>
        <v>2.8500000000000001E-2</v>
      </c>
      <c r="S33" s="77">
        <f>[2]D03_022!S30/1000</f>
        <v>3.2399999999999998E-2</v>
      </c>
      <c r="T33" s="77">
        <f>[2]D03_022!T30/1000</f>
        <v>2.5499999999999998E-2</v>
      </c>
      <c r="U33" s="77">
        <f>[2]D03_022!U30/1000</f>
        <v>4.41E-2</v>
      </c>
      <c r="V33" s="77">
        <f>[2]D03_022!V30/1000</f>
        <v>0.12068999999999999</v>
      </c>
      <c r="W33" s="77">
        <f>[2]D03_022!W30/1000</f>
        <v>0.22775000000000001</v>
      </c>
      <c r="X33" s="77">
        <f>[2]D03_022!X30/1000</f>
        <v>0.37119999999999997</v>
      </c>
      <c r="Y33" s="77">
        <f>[2]D03_022!Y30/1000</f>
        <v>0.4849</v>
      </c>
      <c r="Z33" s="77">
        <f>[2]D03_022!Z30/1000</f>
        <v>0.59260000000000002</v>
      </c>
      <c r="AA33" s="77">
        <f>[2]D03_022!AA30/1000</f>
        <v>0.67770000000000008</v>
      </c>
      <c r="AB33" s="77">
        <f>[2]D03_022!AB30/1000</f>
        <v>0.75320000000000009</v>
      </c>
      <c r="AC33" s="77">
        <f>[2]D03_022!AC30/1000</f>
        <v>0.7853</v>
      </c>
      <c r="AD33" s="77">
        <f>[2]D03_022!AD30/1000</f>
        <v>0.81729999999999992</v>
      </c>
      <c r="AE33" s="77">
        <f>[2]D03_022!AE30/1000</f>
        <v>0.83140000000000003</v>
      </c>
      <c r="AF33" s="77">
        <f>[2]D03_022!AF30/1000</f>
        <v>0.86350000000000005</v>
      </c>
      <c r="AG33" s="78">
        <f>[2]D03_022!AG30/1000</f>
        <v>0</v>
      </c>
    </row>
    <row r="34" spans="1:33" s="5" customFormat="1" ht="15.6" x14ac:dyDescent="0.3">
      <c r="A34" s="86" t="s">
        <v>107</v>
      </c>
      <c r="B34" s="77">
        <f>[2]D03_022!B31/1000</f>
        <v>0</v>
      </c>
      <c r="C34" s="77">
        <f>[2]D03_022!C31/1000</f>
        <v>0</v>
      </c>
      <c r="D34" s="77">
        <f>[2]D03_022!D31/1000</f>
        <v>0</v>
      </c>
      <c r="E34" s="77">
        <f>[2]D03_022!E31/1000</f>
        <v>0</v>
      </c>
      <c r="F34" s="77">
        <f>[2]D03_022!F31/1000</f>
        <v>2.5000000000000001E-3</v>
      </c>
      <c r="G34" s="77">
        <f>[2]D03_022!G31/1000</f>
        <v>2.5999999999999999E-3</v>
      </c>
      <c r="H34" s="77">
        <f>[2]D03_022!H31/1000</f>
        <v>2.3999999999999998E-3</v>
      </c>
      <c r="I34" s="77">
        <f>[2]D03_022!I31/1000</f>
        <v>2.3999999999999998E-3</v>
      </c>
      <c r="J34" s="77">
        <f>[2]D03_022!J31/1000</f>
        <v>4.4999999999999997E-3</v>
      </c>
      <c r="K34" s="77">
        <f>[2]D03_022!K31/1000</f>
        <v>3.3E-3</v>
      </c>
      <c r="L34" s="77">
        <f>[2]D03_022!L31/1000</f>
        <v>3.7000000000000002E-3</v>
      </c>
      <c r="M34" s="77">
        <f>[2]D03_022!M31/1000</f>
        <v>5.3E-3</v>
      </c>
      <c r="N34" s="77">
        <f>[2]D03_022!N31/1000</f>
        <v>0.1019</v>
      </c>
      <c r="O34" s="77">
        <f>[2]D03_022!O31/1000</f>
        <v>0.1024</v>
      </c>
      <c r="P34" s="77">
        <f>[2]D03_022!P31/1000</f>
        <v>0.10970000000000001</v>
      </c>
      <c r="Q34" s="77">
        <f>[2]D03_022!Q31/1000</f>
        <v>0.11</v>
      </c>
      <c r="R34" s="77">
        <f>[2]D03_022!R31/1000</f>
        <v>9.509999999999999E-2</v>
      </c>
      <c r="S34" s="77">
        <f>[2]D03_022!S31/1000</f>
        <v>0.1125</v>
      </c>
      <c r="T34" s="77">
        <f>[2]D03_022!T31/1000</f>
        <v>0.1177</v>
      </c>
      <c r="U34" s="77">
        <f>[2]D03_022!U31/1000</f>
        <v>0.10940000000000001</v>
      </c>
      <c r="V34" s="77">
        <f>[2]D03_022!V31/1000</f>
        <v>0.24825</v>
      </c>
      <c r="W34" s="77">
        <f>[2]D03_022!W31/1000</f>
        <v>1.01065</v>
      </c>
      <c r="X34" s="77">
        <f>[2]D03_022!X31/1000</f>
        <v>1.7432000000000001</v>
      </c>
      <c r="Y34" s="77">
        <f>[2]D03_022!Y31/1000</f>
        <v>3.0853000000000002</v>
      </c>
      <c r="Z34" s="77">
        <f>[2]D03_022!Z31/1000</f>
        <v>3.5565000000000002</v>
      </c>
      <c r="AA34" s="77">
        <f>[2]D03_022!AA31/1000</f>
        <v>3.8183000000000002</v>
      </c>
      <c r="AB34" s="77">
        <f>[2]D03_022!AB31/1000</f>
        <v>3.8403</v>
      </c>
      <c r="AC34" s="77">
        <f>[2]D03_022!AC31/1000</f>
        <v>3.8928000000000003</v>
      </c>
      <c r="AD34" s="77">
        <f>[2]D03_022!AD31/1000</f>
        <v>3.9338000000000002</v>
      </c>
      <c r="AE34" s="77">
        <f>[2]D03_022!AE31/1000</f>
        <v>3.9401999999999999</v>
      </c>
      <c r="AF34" s="77">
        <f>[2]D03_022!AF31/1000</f>
        <v>3.9803999999999999</v>
      </c>
      <c r="AG34" s="78">
        <f>[2]D03_022!AG31/1000</f>
        <v>0</v>
      </c>
    </row>
    <row r="35" spans="1:33" s="5" customFormat="1" ht="15.6" x14ac:dyDescent="0.3">
      <c r="A35" s="87" t="s">
        <v>108</v>
      </c>
      <c r="B35" s="82">
        <f>[2]D03_022!B32/1000</f>
        <v>0</v>
      </c>
      <c r="C35" s="82">
        <f>[2]D03_022!C32/1000</f>
        <v>0</v>
      </c>
      <c r="D35" s="82">
        <f>[2]D03_022!D32/1000</f>
        <v>0</v>
      </c>
      <c r="E35" s="82">
        <f>[2]D03_022!E32/1000</f>
        <v>0</v>
      </c>
      <c r="F35" s="82">
        <f>[2]D03_022!F32/1000</f>
        <v>0</v>
      </c>
      <c r="G35" s="82">
        <f>[2]D03_022!G32/1000</f>
        <v>0</v>
      </c>
      <c r="H35" s="82">
        <f>[2]D03_022!H32/1000</f>
        <v>0</v>
      </c>
      <c r="I35" s="82">
        <f>[2]D03_022!I32/1000</f>
        <v>0</v>
      </c>
      <c r="J35" s="82">
        <f>[2]D03_022!J32/1000</f>
        <v>0</v>
      </c>
      <c r="K35" s="82">
        <f>[2]D03_022!K32/1000</f>
        <v>0</v>
      </c>
      <c r="L35" s="82">
        <f>[2]D03_022!L32/1000</f>
        <v>0</v>
      </c>
      <c r="M35" s="82">
        <f>[2]D03_022!M32/1000</f>
        <v>0</v>
      </c>
      <c r="N35" s="82">
        <f>[2]D03_022!N32/1000</f>
        <v>0</v>
      </c>
      <c r="O35" s="82">
        <f>[2]D03_022!O32/1000</f>
        <v>0</v>
      </c>
      <c r="P35" s="82">
        <f>[2]D03_022!P32/1000</f>
        <v>0</v>
      </c>
      <c r="Q35" s="82">
        <f>[2]D03_022!Q32/1000</f>
        <v>0</v>
      </c>
      <c r="R35" s="82">
        <f>[2]D03_022!R32/1000</f>
        <v>0</v>
      </c>
      <c r="S35" s="82">
        <f>[2]D03_022!S32/1000</f>
        <v>0</v>
      </c>
      <c r="T35" s="82">
        <f>[2]D03_022!T32/1000</f>
        <v>2.2100000000000002E-2</v>
      </c>
      <c r="U35" s="82">
        <f>[2]D03_022!U32/1000</f>
        <v>0.47361999999999999</v>
      </c>
      <c r="V35" s="82">
        <f>[2]D03_022!V32/1000</f>
        <v>0.94572000000000001</v>
      </c>
      <c r="W35" s="82">
        <f>[2]D03_022!W32/1000</f>
        <v>0.82632000000000005</v>
      </c>
      <c r="X35" s="82">
        <f>[2]D03_022!X32/1000</f>
        <v>0.74760000000000004</v>
      </c>
      <c r="Y35" s="82">
        <f>[2]D03_022!Y32/1000</f>
        <v>0.94450000000000001</v>
      </c>
      <c r="Z35" s="82">
        <f>[2]D03_022!Z32/1000</f>
        <v>1.2569000000000001</v>
      </c>
      <c r="AA35" s="82">
        <f>[2]D03_022!AA32/1000</f>
        <v>1.5010999999999999</v>
      </c>
      <c r="AB35" s="82">
        <f>[2]D03_022!AB32/1000</f>
        <v>1.4119000000000002</v>
      </c>
      <c r="AC35" s="82">
        <f>[2]D03_022!AC32/1000</f>
        <v>1.3835</v>
      </c>
      <c r="AD35" s="82">
        <f>[2]D03_022!AD32/1000</f>
        <v>1.4694</v>
      </c>
      <c r="AE35" s="82">
        <f>[2]D03_022!AE32/1000</f>
        <v>1.7351000000000001</v>
      </c>
      <c r="AF35" s="82">
        <f t="shared" ref="AF35:AG35" si="8">SUM(AF36:AF37)</f>
        <v>1.7406999999999999</v>
      </c>
      <c r="AG35" s="83">
        <f t="shared" si="8"/>
        <v>0</v>
      </c>
    </row>
    <row r="36" spans="1:33" s="5" customFormat="1" ht="15.6" x14ac:dyDescent="0.3">
      <c r="A36" s="86" t="s">
        <v>109</v>
      </c>
      <c r="B36" s="77">
        <f>[2]D03_022!B33/1000</f>
        <v>0</v>
      </c>
      <c r="C36" s="77">
        <f>[2]D03_022!C33/1000</f>
        <v>0</v>
      </c>
      <c r="D36" s="77">
        <f>[2]D03_022!D33/1000</f>
        <v>0</v>
      </c>
      <c r="E36" s="77">
        <f>[2]D03_022!E33/1000</f>
        <v>0</v>
      </c>
      <c r="F36" s="77">
        <f>[2]D03_022!F33/1000</f>
        <v>0</v>
      </c>
      <c r="G36" s="77">
        <f>[2]D03_022!G33/1000</f>
        <v>0</v>
      </c>
      <c r="H36" s="77">
        <f>[2]D03_022!H33/1000</f>
        <v>0</v>
      </c>
      <c r="I36" s="77">
        <f>[2]D03_022!I33/1000</f>
        <v>0</v>
      </c>
      <c r="J36" s="77">
        <f>[2]D03_022!J33/1000</f>
        <v>0</v>
      </c>
      <c r="K36" s="77">
        <f>[2]D03_022!K33/1000</f>
        <v>0</v>
      </c>
      <c r="L36" s="77">
        <f>[2]D03_022!L33/1000</f>
        <v>0</v>
      </c>
      <c r="M36" s="77">
        <f>[2]D03_022!M33/1000</f>
        <v>0</v>
      </c>
      <c r="N36" s="77">
        <f>[2]D03_022!N33/1000</f>
        <v>0</v>
      </c>
      <c r="O36" s="77">
        <f>[2]D03_022!O33/1000</f>
        <v>0</v>
      </c>
      <c r="P36" s="77">
        <f>[2]D03_022!P33/1000</f>
        <v>0</v>
      </c>
      <c r="Q36" s="77">
        <f>[2]D03_022!Q33/1000</f>
        <v>0</v>
      </c>
      <c r="R36" s="77">
        <f>[2]D03_022!R33/1000</f>
        <v>0</v>
      </c>
      <c r="S36" s="77">
        <f>[2]D03_022!S33/1000</f>
        <v>0</v>
      </c>
      <c r="T36" s="77">
        <f>[2]D03_022!T33/1000</f>
        <v>1.7000000000000001E-2</v>
      </c>
      <c r="U36" s="77">
        <f>[2]D03_022!U33/1000</f>
        <v>0.46655999999999997</v>
      </c>
      <c r="V36" s="77">
        <f>[2]D03_022!V33/1000</f>
        <v>0.92250999999999994</v>
      </c>
      <c r="W36" s="77">
        <f>[2]D03_022!W33/1000</f>
        <v>0.82211999999999996</v>
      </c>
      <c r="X36" s="77">
        <f>[2]D03_022!X33/1000</f>
        <v>0.70450000000000002</v>
      </c>
      <c r="Y36" s="77">
        <f>[2]D03_022!Y33/1000</f>
        <v>0.87279999999999991</v>
      </c>
      <c r="Z36" s="77">
        <f>[2]D03_022!Z33/1000</f>
        <v>1.1429</v>
      </c>
      <c r="AA36" s="77">
        <f>[2]D03_022!AA33/1000</f>
        <v>1.3497999999999999</v>
      </c>
      <c r="AB36" s="77">
        <f>[2]D03_022!AB33/1000</f>
        <v>1.1719999999999999</v>
      </c>
      <c r="AC36" s="77">
        <f>[2]D03_022!AC33/1000</f>
        <v>1.1445999999999998</v>
      </c>
      <c r="AD36" s="77">
        <f>[2]D03_022!AD33/1000</f>
        <v>1.2095</v>
      </c>
      <c r="AE36" s="77">
        <f>[2]D03_022!AE33/1000</f>
        <v>1.4979</v>
      </c>
      <c r="AF36" s="77">
        <f>[2]D03_022!AF33/1000</f>
        <v>1.4918</v>
      </c>
      <c r="AG36" s="78">
        <f>[2]D03_022!AG33/1000</f>
        <v>0</v>
      </c>
    </row>
    <row r="37" spans="1:33" s="5" customFormat="1" ht="15.6" x14ac:dyDescent="0.3">
      <c r="A37" s="86" t="s">
        <v>110</v>
      </c>
      <c r="B37" s="77">
        <f>[2]D03_022!B34/1000</f>
        <v>0</v>
      </c>
      <c r="C37" s="77">
        <f>[2]D03_022!C34/1000</f>
        <v>0</v>
      </c>
      <c r="D37" s="77">
        <f>[2]D03_022!D34/1000</f>
        <v>0</v>
      </c>
      <c r="E37" s="77">
        <f>[2]D03_022!E34/1000</f>
        <v>0</v>
      </c>
      <c r="F37" s="77">
        <f>[2]D03_022!F34/1000</f>
        <v>0</v>
      </c>
      <c r="G37" s="77">
        <f>[2]D03_022!G34/1000</f>
        <v>0</v>
      </c>
      <c r="H37" s="77">
        <f>[2]D03_022!H34/1000</f>
        <v>0</v>
      </c>
      <c r="I37" s="77">
        <f>[2]D03_022!I34/1000</f>
        <v>0</v>
      </c>
      <c r="J37" s="77">
        <f>[2]D03_022!J34/1000</f>
        <v>0</v>
      </c>
      <c r="K37" s="77">
        <f>[2]D03_022!K34/1000</f>
        <v>0</v>
      </c>
      <c r="L37" s="77">
        <f>[2]D03_022!L34/1000</f>
        <v>0</v>
      </c>
      <c r="M37" s="77">
        <f>[2]D03_022!M34/1000</f>
        <v>0</v>
      </c>
      <c r="N37" s="77">
        <f>[2]D03_022!N34/1000</f>
        <v>0</v>
      </c>
      <c r="O37" s="77">
        <f>[2]D03_022!O34/1000</f>
        <v>0</v>
      </c>
      <c r="P37" s="77">
        <f>[2]D03_022!P34/1000</f>
        <v>0</v>
      </c>
      <c r="Q37" s="77">
        <f>[2]D03_022!Q34/1000</f>
        <v>0</v>
      </c>
      <c r="R37" s="77">
        <f>[2]D03_022!R34/1000</f>
        <v>0</v>
      </c>
      <c r="S37" s="77">
        <f>[2]D03_022!S34/1000</f>
        <v>0</v>
      </c>
      <c r="T37" s="77">
        <f>[2]D03_022!T34/1000</f>
        <v>5.0999999999999995E-3</v>
      </c>
      <c r="U37" s="77">
        <f>[2]D03_022!U34/1000</f>
        <v>7.0599999999999994E-3</v>
      </c>
      <c r="V37" s="77">
        <f>[2]D03_022!V34/1000</f>
        <v>2.3210000000000001E-2</v>
      </c>
      <c r="W37" s="77">
        <f>[2]D03_022!W34/1000</f>
        <v>4.2000000000000006E-3</v>
      </c>
      <c r="X37" s="77">
        <f>[2]D03_022!X34/1000</f>
        <v>4.3099999999999999E-2</v>
      </c>
      <c r="Y37" s="77">
        <f>[2]D03_022!Y34/1000</f>
        <v>7.17E-2</v>
      </c>
      <c r="Z37" s="77">
        <f>[2]D03_022!Z34/1000</f>
        <v>0.114</v>
      </c>
      <c r="AA37" s="77">
        <f>[2]D03_022!AA34/1000</f>
        <v>0.15130000000000002</v>
      </c>
      <c r="AB37" s="77">
        <f>[2]D03_022!AB34/1000</f>
        <v>0.2399</v>
      </c>
      <c r="AC37" s="77">
        <f>[2]D03_022!AC34/1000</f>
        <v>0.2389</v>
      </c>
      <c r="AD37" s="77">
        <f>[2]D03_022!AD34/1000</f>
        <v>0.25989999999999996</v>
      </c>
      <c r="AE37" s="77">
        <f>[2]D03_022!AE34/1000</f>
        <v>0.23719999999999999</v>
      </c>
      <c r="AF37" s="77">
        <f>[2]D03_022!AF34/1000</f>
        <v>0.24890000000000001</v>
      </c>
      <c r="AG37" s="78">
        <f>[2]D03_022!AG34/1000</f>
        <v>0</v>
      </c>
    </row>
    <row r="38" spans="1:33" s="5" customFormat="1" ht="15.6" x14ac:dyDescent="0.3">
      <c r="A38" s="73" t="s">
        <v>113</v>
      </c>
      <c r="B38" s="74">
        <f>[2]D03_022!B35/1000</f>
        <v>0</v>
      </c>
      <c r="C38" s="74">
        <f>[2]D03_022!C35/1000</f>
        <v>0</v>
      </c>
      <c r="D38" s="74">
        <f>[2]D03_022!D35/1000</f>
        <v>0</v>
      </c>
      <c r="E38" s="74">
        <f>[2]D03_022!E35/1000</f>
        <v>0</v>
      </c>
      <c r="F38" s="74">
        <f>[2]D03_022!F35/1000</f>
        <v>0</v>
      </c>
      <c r="G38" s="74">
        <f>[2]D03_022!G35/1000</f>
        <v>0</v>
      </c>
      <c r="H38" s="74">
        <f>[2]D03_022!H35/1000</f>
        <v>0</v>
      </c>
      <c r="I38" s="74">
        <f>[2]D03_022!I35/1000</f>
        <v>0</v>
      </c>
      <c r="J38" s="74">
        <f>[2]D03_022!J35/1000</f>
        <v>0</v>
      </c>
      <c r="K38" s="74">
        <f>[2]D03_022!K35/1000</f>
        <v>0</v>
      </c>
      <c r="L38" s="74">
        <f>[2]D03_022!L35/1000</f>
        <v>0</v>
      </c>
      <c r="M38" s="74">
        <f>[2]D03_022!M35/1000</f>
        <v>0</v>
      </c>
      <c r="N38" s="74">
        <f>[2]D03_022!N35/1000</f>
        <v>0</v>
      </c>
      <c r="O38" s="74">
        <f>[2]D03_022!O35/1000</f>
        <v>0</v>
      </c>
      <c r="P38" s="74">
        <f>[2]D03_022!P35/1000</f>
        <v>0</v>
      </c>
      <c r="Q38" s="74">
        <f>[2]D03_022!Q35/1000</f>
        <v>0</v>
      </c>
      <c r="R38" s="74">
        <f>[2]D03_022!R35/1000</f>
        <v>0</v>
      </c>
      <c r="S38" s="74">
        <f>[2]D03_022!S35/1000</f>
        <v>0</v>
      </c>
      <c r="T38" s="74">
        <f>[2]D03_022!T35/1000</f>
        <v>0</v>
      </c>
      <c r="U38" s="74">
        <f>[2]D03_022!U35/1000</f>
        <v>0</v>
      </c>
      <c r="V38" s="74">
        <f>[2]D03_022!V35/1000</f>
        <v>0</v>
      </c>
      <c r="W38" s="74">
        <f>[2]D03_022!W35/1000</f>
        <v>0</v>
      </c>
      <c r="X38" s="74">
        <f>[2]D03_022!X35/1000</f>
        <v>0</v>
      </c>
      <c r="Y38" s="74">
        <f>[2]D03_022!Y35/1000</f>
        <v>0</v>
      </c>
      <c r="Z38" s="74">
        <f>[2]D03_022!Z35/1000</f>
        <v>0</v>
      </c>
      <c r="AA38" s="74">
        <f>[2]D03_022!AA35/1000</f>
        <v>0</v>
      </c>
      <c r="AB38" s="74">
        <f>[2]D03_022!AB35/1000</f>
        <v>0</v>
      </c>
      <c r="AC38" s="74">
        <f>[2]D03_022!AC35/1000</f>
        <v>1.6399999999999998E-2</v>
      </c>
      <c r="AD38" s="74">
        <f>[2]D03_022!AD35/1000</f>
        <v>0.05</v>
      </c>
      <c r="AE38" s="74">
        <f>[2]D03_022!AE35/1000</f>
        <v>0</v>
      </c>
      <c r="AF38" s="74">
        <f>[2]D03_022!AF35/1000</f>
        <v>0</v>
      </c>
      <c r="AG38" s="79">
        <f>[2]D03_022!AG35/1000</f>
        <v>0</v>
      </c>
    </row>
    <row r="39" spans="1:33" s="5" customFormat="1" ht="15.6" x14ac:dyDescent="0.3">
      <c r="A39" s="73" t="s">
        <v>114</v>
      </c>
      <c r="B39" s="74">
        <f>[2]D03_022!B36/1000</f>
        <v>34.905500000000004</v>
      </c>
      <c r="C39" s="74">
        <f>[2]D03_022!C36/1000</f>
        <v>45.531300000000002</v>
      </c>
      <c r="D39" s="74">
        <f>[2]D03_022!D36/1000</f>
        <v>45.762</v>
      </c>
      <c r="E39" s="74">
        <f>[2]D03_022!E36/1000</f>
        <v>45.210999999999999</v>
      </c>
      <c r="F39" s="74">
        <f>[2]D03_022!F36/1000</f>
        <v>48.283050000000003</v>
      </c>
      <c r="G39" s="74">
        <f>[2]D03_022!G36/1000</f>
        <v>41.542200000000001</v>
      </c>
      <c r="H39" s="74">
        <f>[2]D03_022!H36/1000</f>
        <v>46.328799999999994</v>
      </c>
      <c r="I39" s="74">
        <f>[2]D03_022!I36/1000</f>
        <v>46.331950000000006</v>
      </c>
      <c r="J39" s="74">
        <f>[2]D03_022!J36/1000</f>
        <v>46.671500000000002</v>
      </c>
      <c r="K39" s="74">
        <f>[2]D03_022!K36/1000</f>
        <v>51.676000000000002</v>
      </c>
      <c r="L39" s="74">
        <f>[2]D03_022!L36/1000</f>
        <v>50.990850000000002</v>
      </c>
      <c r="M39" s="74">
        <f>[2]D03_022!M36/1000</f>
        <v>54.472549999999998</v>
      </c>
      <c r="N39" s="74">
        <f>[2]D03_022!N36/1000</f>
        <v>48.315350000000009</v>
      </c>
      <c r="O39" s="74">
        <f>[2]D03_022!O36/1000</f>
        <v>47.078950000000006</v>
      </c>
      <c r="P39" s="74">
        <f>[2]D03_022!P36/1000</f>
        <v>54.149500000000003</v>
      </c>
      <c r="Q39" s="74">
        <f>[2]D03_022!Q36/1000</f>
        <v>48.610649999999993</v>
      </c>
      <c r="R39" s="74">
        <f>[2]D03_022!R36/1000</f>
        <v>50.813800000000001</v>
      </c>
      <c r="S39" s="74">
        <f>[2]D03_022!S36/1000</f>
        <v>47.898949999999999</v>
      </c>
      <c r="T39" s="74">
        <f>[2]D03_022!T36/1000</f>
        <v>58.163950000000007</v>
      </c>
      <c r="U39" s="74">
        <f>[2]D03_022!U36/1000</f>
        <v>69.255420000000001</v>
      </c>
      <c r="V39" s="74">
        <f>[2]D03_022!V36/1000</f>
        <v>76.964370000000002</v>
      </c>
      <c r="W39" s="74">
        <f>[2]D03_022!W36/1000</f>
        <v>82.961460000000002</v>
      </c>
      <c r="X39" s="74">
        <f>[2]D03_022!X36/1000</f>
        <v>92.222399999999993</v>
      </c>
      <c r="Y39" s="74">
        <f>[2]D03_022!Y36/1000</f>
        <v>112.00839999999999</v>
      </c>
      <c r="Z39" s="74">
        <f>[2]D03_022!Z36/1000</f>
        <v>120.679</v>
      </c>
      <c r="AA39" s="74">
        <f>[2]D03_022!AA36/1000</f>
        <v>108.9041</v>
      </c>
      <c r="AB39" s="74">
        <f>[2]D03_022!AB36/1000</f>
        <v>108.02200000000001</v>
      </c>
      <c r="AC39" s="74">
        <f>[2]D03_022!AC36/1000</f>
        <v>103.91409999999999</v>
      </c>
      <c r="AD39" s="74">
        <f>[2]D03_022!AD36/1000</f>
        <v>114.46473999999999</v>
      </c>
      <c r="AE39" s="74">
        <f>[2]D03_022!AE36/1000</f>
        <v>115.84699999999998</v>
      </c>
      <c r="AF39" s="74">
        <f>AF6+AF10+AF11+AF12+AF13+AF38</f>
        <v>116.91475732772005</v>
      </c>
      <c r="AG39" s="79">
        <f>AG6+AG10+AG11+AG12+AG13+AG38</f>
        <v>116.7874094457559</v>
      </c>
    </row>
    <row r="40" spans="1:33" ht="33" customHeight="1" x14ac:dyDescent="0.3">
      <c r="A40" s="468" t="s">
        <v>115</v>
      </c>
      <c r="B40" s="468"/>
      <c r="C40" s="468"/>
      <c r="D40" s="468"/>
      <c r="E40" s="468"/>
      <c r="F40" s="468"/>
      <c r="G40" s="468"/>
      <c r="H40" s="468"/>
      <c r="I40" s="468"/>
      <c r="J40" s="468"/>
      <c r="K40" s="468"/>
      <c r="L40" s="468"/>
      <c r="M40" s="468"/>
      <c r="N40" s="468"/>
      <c r="O40" s="468"/>
      <c r="P40" s="468"/>
      <c r="Q40" s="468"/>
      <c r="R40" s="468"/>
      <c r="S40" s="468"/>
      <c r="T40" s="468"/>
      <c r="U40" s="468"/>
      <c r="V40" s="468"/>
      <c r="W40" s="468"/>
      <c r="X40" s="468"/>
      <c r="Y40" s="468"/>
      <c r="Z40" s="468"/>
      <c r="AA40" s="468"/>
      <c r="AB40" s="468"/>
      <c r="AC40" s="468"/>
      <c r="AD40" s="468"/>
      <c r="AE40" s="468"/>
      <c r="AF40"/>
      <c r="AG40"/>
    </row>
    <row r="43" spans="1:33" ht="15.6" x14ac:dyDescent="0.3">
      <c r="A43" s="64" t="s">
        <v>116</v>
      </c>
      <c r="Z43" s="90"/>
    </row>
    <row r="44" spans="1:33" ht="16.2" x14ac:dyDescent="0.35">
      <c r="A44" s="466" t="s">
        <v>90</v>
      </c>
      <c r="B44" s="91">
        <v>1990</v>
      </c>
      <c r="C44" s="92">
        <v>1991</v>
      </c>
      <c r="D44" s="92">
        <v>1992</v>
      </c>
      <c r="E44" s="92">
        <v>1993</v>
      </c>
      <c r="F44" s="92">
        <v>1994</v>
      </c>
      <c r="G44" s="66">
        <v>1995</v>
      </c>
      <c r="H44" s="92">
        <v>1996</v>
      </c>
      <c r="I44" s="92">
        <v>1997</v>
      </c>
      <c r="J44" s="92">
        <v>1998</v>
      </c>
      <c r="K44" s="92">
        <v>1999</v>
      </c>
      <c r="L44" s="66">
        <v>2000</v>
      </c>
      <c r="M44" s="92">
        <v>2001</v>
      </c>
      <c r="N44" s="92">
        <v>2002</v>
      </c>
      <c r="O44" s="92">
        <v>2003</v>
      </c>
      <c r="P44" s="92">
        <v>2004</v>
      </c>
      <c r="Q44" s="66">
        <v>2005</v>
      </c>
      <c r="R44" s="66">
        <v>2006</v>
      </c>
      <c r="S44" s="67">
        <v>2007</v>
      </c>
      <c r="T44" s="67">
        <v>2008</v>
      </c>
      <c r="U44" s="67">
        <v>2009</v>
      </c>
      <c r="V44" s="67">
        <v>2010</v>
      </c>
      <c r="W44" s="67">
        <v>2011</v>
      </c>
      <c r="X44" s="67">
        <v>2012</v>
      </c>
      <c r="Y44" s="67">
        <v>2013</v>
      </c>
      <c r="Z44" s="67">
        <v>2014</v>
      </c>
      <c r="AA44" s="67">
        <v>2015</v>
      </c>
      <c r="AB44" s="67">
        <v>2016</v>
      </c>
      <c r="AC44" s="67">
        <v>2017</v>
      </c>
      <c r="AD44" s="67">
        <v>2018</v>
      </c>
      <c r="AE44" s="67">
        <v>2019</v>
      </c>
      <c r="AF44" s="67">
        <v>2020</v>
      </c>
      <c r="AG44" s="68">
        <v>2021</v>
      </c>
    </row>
    <row r="45" spans="1:33" ht="15.6" x14ac:dyDescent="0.3">
      <c r="A45" s="467"/>
      <c r="B45" s="69" t="s">
        <v>117</v>
      </c>
      <c r="C45" s="93"/>
      <c r="D45" s="93"/>
      <c r="E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</row>
    <row r="46" spans="1:33" ht="15.6" x14ac:dyDescent="0.3">
      <c r="A46" s="73" t="s">
        <v>91</v>
      </c>
      <c r="B46" s="94">
        <v>18.966000000000001</v>
      </c>
      <c r="C46" s="95" t="s">
        <v>118</v>
      </c>
      <c r="D46" s="95" t="s">
        <v>118</v>
      </c>
      <c r="E46" s="95" t="s">
        <v>118</v>
      </c>
      <c r="F46" s="95" t="s">
        <v>118</v>
      </c>
      <c r="G46" s="94">
        <v>20.073</v>
      </c>
      <c r="H46" s="95" t="s">
        <v>118</v>
      </c>
      <c r="I46" s="95" t="s">
        <v>118</v>
      </c>
      <c r="J46" s="95" t="s">
        <v>118</v>
      </c>
      <c r="K46" s="95" t="s">
        <v>118</v>
      </c>
      <c r="L46" s="94">
        <v>20.658300000000001</v>
      </c>
      <c r="M46" s="95" t="s">
        <v>118</v>
      </c>
      <c r="N46" s="95" t="s">
        <v>118</v>
      </c>
      <c r="O46" s="95" t="s">
        <v>118</v>
      </c>
      <c r="P46" s="95" t="s">
        <v>118</v>
      </c>
      <c r="Q46" s="94">
        <v>21.3428</v>
      </c>
      <c r="R46" s="94">
        <v>21.429099999999998</v>
      </c>
      <c r="S46" s="94">
        <v>21.4756</v>
      </c>
      <c r="T46" s="94">
        <v>21.640499999999999</v>
      </c>
      <c r="U46" s="94">
        <v>21.738499999999998</v>
      </c>
      <c r="V46" s="94">
        <v>21.8932</v>
      </c>
      <c r="W46" s="94">
        <v>22.109300000000001</v>
      </c>
      <c r="X46" s="94">
        <v>22.248999999999999</v>
      </c>
      <c r="Y46" s="94">
        <v>22.382899999999999</v>
      </c>
      <c r="Z46" s="94">
        <v>22.4345</v>
      </c>
      <c r="AA46" s="94">
        <v>22.560300000000002</v>
      </c>
      <c r="AB46" s="94">
        <v>22.658000000000001</v>
      </c>
      <c r="AC46" s="94">
        <v>22.837900000000001</v>
      </c>
      <c r="AD46" s="94">
        <v>22.910499999999999</v>
      </c>
      <c r="AE46" s="94">
        <v>22.9573</v>
      </c>
      <c r="AF46" s="94">
        <v>23.0809</v>
      </c>
      <c r="AG46" s="96"/>
    </row>
    <row r="47" spans="1:33" ht="16.2" x14ac:dyDescent="0.35">
      <c r="A47" s="97" t="s">
        <v>119</v>
      </c>
      <c r="B47" s="98">
        <f>6.188/0.9855</f>
        <v>6.2790461694571276</v>
      </c>
      <c r="C47" s="95" t="s">
        <v>118</v>
      </c>
      <c r="D47" s="95" t="s">
        <v>118</v>
      </c>
      <c r="E47" s="95" t="s">
        <v>118</v>
      </c>
      <c r="F47" s="95" t="s">
        <v>118</v>
      </c>
      <c r="G47" s="94">
        <f>6.88/0.9855</f>
        <v>6.981227803145611</v>
      </c>
      <c r="H47" s="95" t="s">
        <v>118</v>
      </c>
      <c r="I47" s="95" t="s">
        <v>118</v>
      </c>
      <c r="J47" s="95" t="s">
        <v>118</v>
      </c>
      <c r="K47" s="95" t="s">
        <v>118</v>
      </c>
      <c r="L47" s="94">
        <v>7.0631000000000004</v>
      </c>
      <c r="M47" s="95" t="s">
        <v>118</v>
      </c>
      <c r="N47" s="95" t="s">
        <v>118</v>
      </c>
      <c r="O47" s="95" t="s">
        <v>118</v>
      </c>
      <c r="P47" s="95" t="s">
        <v>118</v>
      </c>
      <c r="Q47" s="94">
        <v>7.2111000000000001</v>
      </c>
      <c r="R47" s="94">
        <v>7.6590999999999996</v>
      </c>
      <c r="S47" s="94">
        <v>7.6590999999999996</v>
      </c>
      <c r="T47" s="94">
        <v>7.6590999999999996</v>
      </c>
      <c r="U47" s="94">
        <v>7.6590999999999996</v>
      </c>
      <c r="V47" s="94">
        <v>7.6590999999999996</v>
      </c>
      <c r="W47" s="94">
        <v>7.6590999999999996</v>
      </c>
      <c r="X47" s="94">
        <v>7.6691000000000003</v>
      </c>
      <c r="Y47" s="94">
        <v>7.6691000000000003</v>
      </c>
      <c r="Z47" s="94">
        <v>7.6691000000000003</v>
      </c>
      <c r="AA47" s="94">
        <v>7.6691000000000003</v>
      </c>
      <c r="AB47" s="94">
        <v>7.3785999999999996</v>
      </c>
      <c r="AC47" s="94">
        <v>7.3937999999999997</v>
      </c>
      <c r="AD47" s="94">
        <v>7.3937999999999997</v>
      </c>
      <c r="AE47" s="94">
        <v>7.3217999999999996</v>
      </c>
      <c r="AF47" s="94">
        <v>7.3285</v>
      </c>
      <c r="AG47" s="96"/>
    </row>
    <row r="48" spans="1:33" ht="15.6" x14ac:dyDescent="0.3">
      <c r="A48" s="73" t="s">
        <v>95</v>
      </c>
      <c r="B48" s="94">
        <f>0.003/0.99685</f>
        <v>3.0094798615639263E-3</v>
      </c>
      <c r="C48" s="95" t="s">
        <v>118</v>
      </c>
      <c r="D48" s="95" t="s">
        <v>118</v>
      </c>
      <c r="E48" s="95" t="s">
        <v>118</v>
      </c>
      <c r="F48" s="95" t="s">
        <v>118</v>
      </c>
      <c r="G48" s="94">
        <f>0.022/0.99685</f>
        <v>2.2069518984802125E-2</v>
      </c>
      <c r="H48" s="95" t="s">
        <v>118</v>
      </c>
      <c r="I48" s="95" t="s">
        <v>118</v>
      </c>
      <c r="J48" s="95" t="s">
        <v>118</v>
      </c>
      <c r="K48" s="95" t="s">
        <v>118</v>
      </c>
      <c r="L48" s="94">
        <v>0.36343500000000001</v>
      </c>
      <c r="M48" s="95" t="s">
        <v>118</v>
      </c>
      <c r="N48" s="95" t="s">
        <v>118</v>
      </c>
      <c r="O48" s="95" t="s">
        <v>118</v>
      </c>
      <c r="P48" s="95" t="s">
        <v>118</v>
      </c>
      <c r="Q48" s="94">
        <v>1.6389549999999999</v>
      </c>
      <c r="R48" s="94">
        <v>1.9082870000000001</v>
      </c>
      <c r="S48" s="94">
        <v>2.7141280000000001</v>
      </c>
      <c r="T48" s="94">
        <v>3.5375779999999999</v>
      </c>
      <c r="U48" s="94">
        <v>4.8979379999999999</v>
      </c>
      <c r="V48" s="94">
        <v>5.8142810000000003</v>
      </c>
      <c r="W48" s="94">
        <v>6.9361459999999999</v>
      </c>
      <c r="X48" s="94">
        <v>8.1194009999999999</v>
      </c>
      <c r="Y48" s="94">
        <v>8.5608080000000015</v>
      </c>
      <c r="Z48" s="94">
        <v>8.7030770000000004</v>
      </c>
      <c r="AA48" s="94">
        <v>9.1619440000000001</v>
      </c>
      <c r="AB48" s="94">
        <v>9.4099339999999998</v>
      </c>
      <c r="AC48" s="94">
        <v>9.7658559999999994</v>
      </c>
      <c r="AD48" s="94">
        <f>[2]D03_022!AD192</f>
        <v>10.26469</v>
      </c>
      <c r="AE48" s="94">
        <f>[2]D03_022!AE192</f>
        <v>10.714754000000001</v>
      </c>
      <c r="AF48" s="94">
        <f>[2]D03_022!AF192</f>
        <v>10.906855999999999</v>
      </c>
      <c r="AG48" s="96"/>
    </row>
    <row r="49" spans="1:33" ht="15.6" x14ac:dyDescent="0.3">
      <c r="A49" s="73" t="s">
        <v>96</v>
      </c>
      <c r="B49" s="94">
        <v>4.0000000000000001E-3</v>
      </c>
      <c r="C49" s="95" t="s">
        <v>118</v>
      </c>
      <c r="D49" s="95" t="s">
        <v>118</v>
      </c>
      <c r="E49" s="95" t="s">
        <v>118</v>
      </c>
      <c r="F49" s="95" t="s">
        <v>118</v>
      </c>
      <c r="G49" s="94">
        <v>1.6E-2</v>
      </c>
      <c r="H49" s="95" t="s">
        <v>118</v>
      </c>
      <c r="I49" s="95" t="s">
        <v>118</v>
      </c>
      <c r="J49" s="95" t="s">
        <v>118</v>
      </c>
      <c r="K49" s="95" t="s">
        <v>118</v>
      </c>
      <c r="L49" s="94">
        <v>1.9E-2</v>
      </c>
      <c r="M49" s="95" t="s">
        <v>118</v>
      </c>
      <c r="N49" s="95" t="s">
        <v>118</v>
      </c>
      <c r="O49" s="95" t="s">
        <v>118</v>
      </c>
      <c r="P49" s="95" t="s">
        <v>118</v>
      </c>
      <c r="Q49" s="94">
        <v>3.4000000000000002E-2</v>
      </c>
      <c r="R49" s="94">
        <v>4.4999999999999998E-2</v>
      </c>
      <c r="S49" s="94">
        <v>0.11</v>
      </c>
      <c r="T49" s="94">
        <v>0.48299999999999998</v>
      </c>
      <c r="U49" s="94">
        <v>1.264</v>
      </c>
      <c r="V49" s="94">
        <v>3.5920000000000001</v>
      </c>
      <c r="W49" s="94">
        <v>13.131</v>
      </c>
      <c r="X49" s="94">
        <v>16.785</v>
      </c>
      <c r="Y49" s="94">
        <v>18.185465000000001</v>
      </c>
      <c r="Z49" s="94">
        <v>18.594377000000001</v>
      </c>
      <c r="AA49" s="94">
        <v>18.892130000000002</v>
      </c>
      <c r="AB49" s="94">
        <v>19.283173000000001</v>
      </c>
      <c r="AC49" s="94">
        <v>19.682293000000001</v>
      </c>
      <c r="AD49" s="94">
        <f>[2]D03_022!AD193</f>
        <v>20.107588</v>
      </c>
      <c r="AE49" s="94">
        <f>[2]D03_022!AE193</f>
        <v>20.865275</v>
      </c>
      <c r="AF49" s="94">
        <f>[2]D03_022!AF193</f>
        <v>21.650034999999999</v>
      </c>
      <c r="AG49" s="96"/>
    </row>
    <row r="50" spans="1:33" ht="15.6" x14ac:dyDescent="0.3">
      <c r="A50" s="73" t="s">
        <v>97</v>
      </c>
      <c r="B50" s="94">
        <v>0.51400000000000001</v>
      </c>
      <c r="C50" s="95" t="s">
        <v>118</v>
      </c>
      <c r="D50" s="95" t="s">
        <v>118</v>
      </c>
      <c r="E50" s="95" t="s">
        <v>118</v>
      </c>
      <c r="F50" s="95" t="s">
        <v>118</v>
      </c>
      <c r="G50" s="94">
        <v>0.495</v>
      </c>
      <c r="H50" s="95" t="s">
        <v>118</v>
      </c>
      <c r="I50" s="95" t="s">
        <v>118</v>
      </c>
      <c r="J50" s="95" t="s">
        <v>118</v>
      </c>
      <c r="K50" s="95" t="s">
        <v>118</v>
      </c>
      <c r="L50" s="94">
        <v>0.62649999999999995</v>
      </c>
      <c r="M50" s="95" t="s">
        <v>118</v>
      </c>
      <c r="N50" s="95" t="s">
        <v>118</v>
      </c>
      <c r="O50" s="95" t="s">
        <v>118</v>
      </c>
      <c r="P50" s="95" t="s">
        <v>118</v>
      </c>
      <c r="Q50" s="94">
        <v>0.71099999999999997</v>
      </c>
      <c r="R50" s="94">
        <v>0.71099999999999997</v>
      </c>
      <c r="S50" s="94">
        <v>0.71099999999999997</v>
      </c>
      <c r="T50" s="94">
        <v>0.71099999999999997</v>
      </c>
      <c r="U50" s="94">
        <v>0.73699999999999999</v>
      </c>
      <c r="V50" s="94">
        <v>0.77200000000000002</v>
      </c>
      <c r="W50" s="94">
        <v>0.77200000000000002</v>
      </c>
      <c r="X50" s="94">
        <v>0.77200000000000002</v>
      </c>
      <c r="Y50" s="94">
        <v>0.77298999999999995</v>
      </c>
      <c r="Z50" s="94">
        <v>0.82099</v>
      </c>
      <c r="AA50" s="94">
        <v>0.82099</v>
      </c>
      <c r="AB50" s="94">
        <v>0.81459000000000004</v>
      </c>
      <c r="AC50" s="94">
        <v>0.81308999999999998</v>
      </c>
      <c r="AD50" s="94">
        <f>[2]D03_022!AD194</f>
        <v>0.81308999999999998</v>
      </c>
      <c r="AE50" s="94">
        <f>[2]D03_022!AE194</f>
        <v>0.81308999999999998</v>
      </c>
      <c r="AF50" s="94">
        <f>[2]D03_022!AF194</f>
        <v>0.81708999999999998</v>
      </c>
      <c r="AG50" s="96"/>
    </row>
    <row r="51" spans="1:33" ht="15.6" x14ac:dyDescent="0.3">
      <c r="A51" s="73" t="s">
        <v>98</v>
      </c>
      <c r="B51" s="94">
        <f>B13/($L$13/$L$51)</f>
        <v>2.344727858828221E-2</v>
      </c>
      <c r="C51" s="95" t="s">
        <v>118</v>
      </c>
      <c r="D51" s="95" t="s">
        <v>118</v>
      </c>
      <c r="E51" s="95" t="s">
        <v>118</v>
      </c>
      <c r="F51" s="95" t="s">
        <v>118</v>
      </c>
      <c r="G51" s="94">
        <f>G13/($L$13/$L$51)</f>
        <v>0.13790642105612974</v>
      </c>
      <c r="H51" s="95" t="s">
        <v>118</v>
      </c>
      <c r="I51" s="95" t="s">
        <v>118</v>
      </c>
      <c r="J51" s="95" t="s">
        <v>118</v>
      </c>
      <c r="K51" s="95" t="s">
        <v>118</v>
      </c>
      <c r="L51" s="94">
        <v>0.685002</v>
      </c>
      <c r="M51" s="95" t="s">
        <v>118</v>
      </c>
      <c r="N51" s="95" t="s">
        <v>118</v>
      </c>
      <c r="O51" s="95" t="s">
        <v>118</v>
      </c>
      <c r="P51" s="95" t="s">
        <v>118</v>
      </c>
      <c r="Q51" s="94">
        <v>1.19485</v>
      </c>
      <c r="R51" s="94">
        <v>1.255525</v>
      </c>
      <c r="S51" s="94">
        <v>1.3368820000000001</v>
      </c>
      <c r="T51" s="94">
        <v>1.555342</v>
      </c>
      <c r="U51" s="94">
        <v>2.018554</v>
      </c>
      <c r="V51" s="94">
        <v>2.3515450000000002</v>
      </c>
      <c r="W51" s="94">
        <v>2.8253300000000001</v>
      </c>
      <c r="X51" s="94">
        <v>3.8015729999999999</v>
      </c>
      <c r="Y51" s="94">
        <v>4.0334219999999998</v>
      </c>
      <c r="Z51" s="94">
        <v>4.0436360000000002</v>
      </c>
      <c r="AA51" s="94">
        <v>4.0565369999999996</v>
      </c>
      <c r="AB51" s="94">
        <v>4.1240800000000002</v>
      </c>
      <c r="AC51" s="94">
        <v>4.1350340000000001</v>
      </c>
      <c r="AD51" s="94">
        <f>[2]D03_022!AD195</f>
        <v>4.1803960000000009</v>
      </c>
      <c r="AE51" s="94">
        <f>[2]D03_022!AE195</f>
        <v>4.1197410000000003</v>
      </c>
      <c r="AF51" s="94">
        <f>[2]D03_022!AF195</f>
        <v>4.1059310000000009</v>
      </c>
      <c r="AG51" s="96"/>
    </row>
    <row r="52" spans="1:33" ht="16.2" x14ac:dyDescent="0.35">
      <c r="A52" s="73" t="s">
        <v>114</v>
      </c>
      <c r="B52" s="99">
        <f>SUM(B46,B48:B51)</f>
        <v>19.510456758449848</v>
      </c>
      <c r="C52" s="100" t="s">
        <v>118</v>
      </c>
      <c r="D52" s="100" t="s">
        <v>118</v>
      </c>
      <c r="E52" s="100" t="s">
        <v>118</v>
      </c>
      <c r="F52" s="100" t="s">
        <v>118</v>
      </c>
      <c r="G52" s="99">
        <f>SUM(G46,G48:G51)</f>
        <v>20.743975940040933</v>
      </c>
      <c r="H52" s="100" t="s">
        <v>118</v>
      </c>
      <c r="I52" s="100" t="s">
        <v>118</v>
      </c>
      <c r="J52" s="100" t="s">
        <v>118</v>
      </c>
      <c r="K52" s="100" t="s">
        <v>118</v>
      </c>
      <c r="L52" s="99">
        <f>SUM(L46,L48:L51)</f>
        <v>22.352236999999999</v>
      </c>
      <c r="M52" s="100" t="s">
        <v>118</v>
      </c>
      <c r="N52" s="100" t="s">
        <v>118</v>
      </c>
      <c r="O52" s="100" t="s">
        <v>118</v>
      </c>
      <c r="P52" s="100" t="s">
        <v>118</v>
      </c>
      <c r="Q52" s="99">
        <f t="shared" ref="Q52:AE52" si="9">SUM(Q46,Q48:Q51)</f>
        <v>24.921604999999996</v>
      </c>
      <c r="R52" s="99">
        <f t="shared" si="9"/>
        <v>25.348911999999999</v>
      </c>
      <c r="S52" s="99">
        <f t="shared" si="9"/>
        <v>26.347609999999996</v>
      </c>
      <c r="T52" s="99">
        <f t="shared" si="9"/>
        <v>27.927419999999998</v>
      </c>
      <c r="U52" s="99">
        <f t="shared" si="9"/>
        <v>30.655991999999998</v>
      </c>
      <c r="V52" s="99">
        <f t="shared" si="9"/>
        <v>34.423026</v>
      </c>
      <c r="W52" s="99">
        <f t="shared" si="9"/>
        <v>45.773775999999998</v>
      </c>
      <c r="X52" s="99">
        <f t="shared" si="9"/>
        <v>51.726973999999998</v>
      </c>
      <c r="Y52" s="99">
        <f t="shared" si="9"/>
        <v>53.935585000000003</v>
      </c>
      <c r="Z52" s="99">
        <f t="shared" si="9"/>
        <v>54.596580000000003</v>
      </c>
      <c r="AA52" s="99">
        <f t="shared" si="9"/>
        <v>55.491901000000006</v>
      </c>
      <c r="AB52" s="99">
        <f t="shared" si="9"/>
        <v>56.289777000000001</v>
      </c>
      <c r="AC52" s="99">
        <f t="shared" si="9"/>
        <v>57.234173000000006</v>
      </c>
      <c r="AD52" s="99">
        <f t="shared" si="9"/>
        <v>58.276264000000005</v>
      </c>
      <c r="AE52" s="99">
        <f t="shared" si="9"/>
        <v>59.47016</v>
      </c>
      <c r="AF52" s="99">
        <f>SUM(AF46,AF48:AF51)</f>
        <v>60.560811999999991</v>
      </c>
      <c r="AG52" s="101"/>
    </row>
    <row r="53" spans="1:33" x14ac:dyDescent="0.3">
      <c r="B53" s="102"/>
    </row>
    <row r="56" spans="1:33" ht="15.6" x14ac:dyDescent="0.3">
      <c r="A56" s="64" t="s">
        <v>120</v>
      </c>
    </row>
    <row r="57" spans="1:33" ht="16.2" x14ac:dyDescent="0.35">
      <c r="A57" s="466" t="s">
        <v>90</v>
      </c>
      <c r="B57" s="91">
        <v>1990</v>
      </c>
      <c r="C57" s="92">
        <v>1991</v>
      </c>
      <c r="D57" s="92">
        <v>1992</v>
      </c>
      <c r="E57" s="92">
        <v>1993</v>
      </c>
      <c r="F57" s="92">
        <v>1994</v>
      </c>
      <c r="G57" s="66">
        <v>1995</v>
      </c>
      <c r="H57" s="92">
        <v>1996</v>
      </c>
      <c r="I57" s="92">
        <v>1997</v>
      </c>
      <c r="J57" s="92">
        <v>1998</v>
      </c>
      <c r="K57" s="92">
        <v>1999</v>
      </c>
      <c r="L57" s="66">
        <v>2000</v>
      </c>
      <c r="M57" s="92">
        <v>2001</v>
      </c>
      <c r="N57" s="92">
        <v>2002</v>
      </c>
      <c r="O57" s="92">
        <v>2003</v>
      </c>
      <c r="P57" s="92">
        <v>2004</v>
      </c>
      <c r="Q57" s="66">
        <v>2005</v>
      </c>
      <c r="R57" s="66">
        <v>2006</v>
      </c>
      <c r="S57" s="67">
        <v>2007</v>
      </c>
      <c r="T57" s="67">
        <v>2008</v>
      </c>
      <c r="U57" s="67">
        <v>2009</v>
      </c>
      <c r="V57" s="67">
        <v>2010</v>
      </c>
      <c r="W57" s="67">
        <v>2011</v>
      </c>
      <c r="X57" s="67">
        <v>2012</v>
      </c>
      <c r="Y57" s="67">
        <v>2013</v>
      </c>
      <c r="Z57" s="67">
        <v>2014</v>
      </c>
      <c r="AA57" s="67">
        <v>2015</v>
      </c>
      <c r="AB57" s="67">
        <v>2016</v>
      </c>
      <c r="AC57" s="67">
        <v>2017</v>
      </c>
      <c r="AD57" s="67">
        <v>2018</v>
      </c>
      <c r="AE57" s="67">
        <v>2019</v>
      </c>
      <c r="AF57" s="67">
        <v>2020</v>
      </c>
      <c r="AG57" s="68">
        <v>2021</v>
      </c>
    </row>
    <row r="58" spans="1:33" ht="18" x14ac:dyDescent="0.4">
      <c r="A58" s="467"/>
      <c r="B58" s="103" t="s">
        <v>121</v>
      </c>
      <c r="C58" s="104"/>
      <c r="D58" s="104"/>
      <c r="E58" s="104"/>
      <c r="F58" s="104"/>
      <c r="G58" s="104"/>
      <c r="H58" s="104"/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104"/>
      <c r="U58" s="104"/>
      <c r="V58" s="104"/>
      <c r="W58" s="104"/>
      <c r="X58" s="104"/>
      <c r="Y58" s="104"/>
      <c r="Z58" s="104"/>
      <c r="AA58" s="104"/>
      <c r="AB58" s="104"/>
      <c r="AC58" s="104"/>
      <c r="AD58" s="104"/>
      <c r="AE58" s="104"/>
      <c r="AF58" s="104"/>
      <c r="AG58" s="105"/>
    </row>
    <row r="59" spans="1:33" ht="15.6" x14ac:dyDescent="0.3">
      <c r="A59" s="73" t="s">
        <v>122</v>
      </c>
      <c r="B59" s="106">
        <f t="shared" ref="B59:AF59" si="10">B6/(B46-B47)*1000</f>
        <v>2492.7969646947731</v>
      </c>
      <c r="C59" s="106" t="e">
        <f t="shared" si="10"/>
        <v>#VALUE!</v>
      </c>
      <c r="D59" s="106" t="e">
        <f t="shared" si="10"/>
        <v>#VALUE!</v>
      </c>
      <c r="E59" s="106" t="e">
        <f t="shared" si="10"/>
        <v>#VALUE!</v>
      </c>
      <c r="F59" s="106" t="e">
        <f t="shared" si="10"/>
        <v>#VALUE!</v>
      </c>
      <c r="G59" s="106">
        <f t="shared" si="10"/>
        <v>2885.8430647821492</v>
      </c>
      <c r="H59" s="106" t="e">
        <f t="shared" si="10"/>
        <v>#VALUE!</v>
      </c>
      <c r="I59" s="106" t="e">
        <f t="shared" si="10"/>
        <v>#VALUE!</v>
      </c>
      <c r="J59" s="106" t="e">
        <f t="shared" si="10"/>
        <v>#VALUE!</v>
      </c>
      <c r="K59" s="106" t="e">
        <f t="shared" si="10"/>
        <v>#VALUE!</v>
      </c>
      <c r="L59" s="106">
        <f t="shared" si="10"/>
        <v>3251.147463810757</v>
      </c>
      <c r="M59" s="106" t="e">
        <f t="shared" si="10"/>
        <v>#VALUE!</v>
      </c>
      <c r="N59" s="106" t="e">
        <f t="shared" si="10"/>
        <v>#VALUE!</v>
      </c>
      <c r="O59" s="106" t="e">
        <f t="shared" si="10"/>
        <v>#VALUE!</v>
      </c>
      <c r="P59" s="106" t="e">
        <f t="shared" si="10"/>
        <v>#VALUE!</v>
      </c>
      <c r="Q59" s="106">
        <f t="shared" si="10"/>
        <v>2552.1840967470293</v>
      </c>
      <c r="R59" s="106">
        <f t="shared" si="10"/>
        <v>2686.5940450254175</v>
      </c>
      <c r="S59" s="106">
        <f t="shared" si="10"/>
        <v>2375.0732819454993</v>
      </c>
      <c r="T59" s="106">
        <f t="shared" si="10"/>
        <v>2977.0266210822947</v>
      </c>
      <c r="U59" s="106">
        <f t="shared" si="10"/>
        <v>3490.0279841470519</v>
      </c>
      <c r="V59" s="106">
        <f t="shared" si="10"/>
        <v>3591.1494228648098</v>
      </c>
      <c r="W59" s="106">
        <f t="shared" si="10"/>
        <v>3171.0744487965562</v>
      </c>
      <c r="X59" s="106">
        <f t="shared" si="10"/>
        <v>2872.0978881885335</v>
      </c>
      <c r="Y59" s="106">
        <f t="shared" si="10"/>
        <v>3586.6601421794512</v>
      </c>
      <c r="Z59" s="106">
        <f t="shared" si="10"/>
        <v>3965.0398905549464</v>
      </c>
      <c r="AA59" s="106">
        <f t="shared" si="10"/>
        <v>3058.0006983990543</v>
      </c>
      <c r="AB59" s="106">
        <f t="shared" si="10"/>
        <v>2777.0593086115946</v>
      </c>
      <c r="AC59" s="106">
        <f t="shared" si="10"/>
        <v>2343.8529924048657</v>
      </c>
      <c r="AD59" s="106">
        <f t="shared" si="10"/>
        <v>3144.1311619094263</v>
      </c>
      <c r="AE59" s="106">
        <f t="shared" si="10"/>
        <v>2962.3932717214034</v>
      </c>
      <c r="AF59" s="106">
        <f t="shared" si="10"/>
        <v>3018.7009171757986</v>
      </c>
      <c r="AG59" s="107"/>
    </row>
    <row r="60" spans="1:33" ht="15.6" x14ac:dyDescent="0.3">
      <c r="A60" s="73" t="s">
        <v>95</v>
      </c>
      <c r="B60" s="106">
        <f t="shared" ref="B60:AF63" si="11">B10/B48*1000</f>
        <v>664.56666666666661</v>
      </c>
      <c r="C60" s="106" t="e">
        <f t="shared" si="11"/>
        <v>#VALUE!</v>
      </c>
      <c r="D60" s="106" t="e">
        <f t="shared" si="11"/>
        <v>#VALUE!</v>
      </c>
      <c r="E60" s="106" t="e">
        <f t="shared" si="11"/>
        <v>#VALUE!</v>
      </c>
      <c r="F60" s="106" t="e">
        <f t="shared" si="11"/>
        <v>#VALUE!</v>
      </c>
      <c r="G60" s="106">
        <f t="shared" si="11"/>
        <v>448.58250000000004</v>
      </c>
      <c r="H60" s="106" t="e">
        <f t="shared" si="11"/>
        <v>#VALUE!</v>
      </c>
      <c r="I60" s="106" t="e">
        <f t="shared" si="11"/>
        <v>#VALUE!</v>
      </c>
      <c r="J60" s="106" t="e">
        <f t="shared" si="11"/>
        <v>#VALUE!</v>
      </c>
      <c r="K60" s="106" t="e">
        <f t="shared" si="11"/>
        <v>#VALUE!</v>
      </c>
      <c r="L60" s="106">
        <f t="shared" si="11"/>
        <v>1549.3829708200917</v>
      </c>
      <c r="M60" s="106" t="e">
        <f t="shared" si="11"/>
        <v>#VALUE!</v>
      </c>
      <c r="N60" s="106" t="e">
        <f t="shared" si="11"/>
        <v>#VALUE!</v>
      </c>
      <c r="O60" s="106" t="e">
        <f t="shared" si="11"/>
        <v>#VALUE!</v>
      </c>
      <c r="P60" s="106" t="e">
        <f t="shared" si="11"/>
        <v>#VALUE!</v>
      </c>
      <c r="Q60" s="106">
        <f t="shared" si="11"/>
        <v>1429.8135092177638</v>
      </c>
      <c r="R60" s="106">
        <f t="shared" si="11"/>
        <v>1556.7364867024717</v>
      </c>
      <c r="S60" s="106">
        <f t="shared" si="11"/>
        <v>1486.4442649720277</v>
      </c>
      <c r="T60" s="106">
        <f t="shared" si="11"/>
        <v>1374.1887811378292</v>
      </c>
      <c r="U60" s="106">
        <f t="shared" si="11"/>
        <v>1335.8478608753314</v>
      </c>
      <c r="V60" s="106">
        <f t="shared" si="11"/>
        <v>1569.5663831865024</v>
      </c>
      <c r="W60" s="106">
        <f t="shared" si="11"/>
        <v>1421.0196844184075</v>
      </c>
      <c r="X60" s="106">
        <f t="shared" si="11"/>
        <v>1651.2424992927436</v>
      </c>
      <c r="Y60" s="106">
        <f t="shared" si="11"/>
        <v>1740.1394821610295</v>
      </c>
      <c r="Z60" s="106">
        <f t="shared" si="11"/>
        <v>1744.0153637615754</v>
      </c>
      <c r="AA60" s="106">
        <f t="shared" si="11"/>
        <v>1620.1692566555744</v>
      </c>
      <c r="AB60" s="106">
        <f t="shared" si="11"/>
        <v>1879.7900176558094</v>
      </c>
      <c r="AC60" s="106">
        <f t="shared" si="11"/>
        <v>1816.7275863989805</v>
      </c>
      <c r="AD60" s="106">
        <f t="shared" si="11"/>
        <v>1725.9556791291311</v>
      </c>
      <c r="AE60" s="106">
        <f t="shared" si="11"/>
        <v>1885.4375938075666</v>
      </c>
      <c r="AF60" s="106">
        <f t="shared" si="11"/>
        <v>1720.1617954798342</v>
      </c>
      <c r="AG60" s="107"/>
    </row>
    <row r="61" spans="1:33" ht="15.6" x14ac:dyDescent="0.3">
      <c r="A61" s="73" t="s">
        <v>96</v>
      </c>
      <c r="B61" s="106">
        <f t="shared" si="11"/>
        <v>1000</v>
      </c>
      <c r="C61" s="106" t="e">
        <f t="shared" si="11"/>
        <v>#VALUE!</v>
      </c>
      <c r="D61" s="106" t="e">
        <f t="shared" si="11"/>
        <v>#VALUE!</v>
      </c>
      <c r="E61" s="106" t="e">
        <f t="shared" si="11"/>
        <v>#VALUE!</v>
      </c>
      <c r="F61" s="106" t="e">
        <f t="shared" si="11"/>
        <v>#VALUE!</v>
      </c>
      <c r="G61" s="106">
        <f t="shared" si="11"/>
        <v>812.5</v>
      </c>
      <c r="H61" s="106" t="e">
        <f t="shared" si="11"/>
        <v>#VALUE!</v>
      </c>
      <c r="I61" s="106" t="e">
        <f t="shared" si="11"/>
        <v>#VALUE!</v>
      </c>
      <c r="J61" s="106" t="e">
        <f t="shared" si="11"/>
        <v>#VALUE!</v>
      </c>
      <c r="K61" s="106" t="e">
        <f t="shared" si="11"/>
        <v>#VALUE!</v>
      </c>
      <c r="L61" s="106">
        <f t="shared" si="11"/>
        <v>947.36842105263156</v>
      </c>
      <c r="M61" s="106" t="e">
        <f t="shared" si="11"/>
        <v>#VALUE!</v>
      </c>
      <c r="N61" s="106" t="e">
        <f t="shared" si="11"/>
        <v>#VALUE!</v>
      </c>
      <c r="O61" s="106" t="e">
        <f t="shared" si="11"/>
        <v>#VALUE!</v>
      </c>
      <c r="P61" s="106" t="e">
        <f t="shared" si="11"/>
        <v>#VALUE!</v>
      </c>
      <c r="Q61" s="106">
        <f t="shared" si="11"/>
        <v>911.76470588235293</v>
      </c>
      <c r="R61" s="106">
        <f t="shared" si="11"/>
        <v>777.77777777777794</v>
      </c>
      <c r="S61" s="106">
        <f t="shared" si="11"/>
        <v>354.54545454545456</v>
      </c>
      <c r="T61" s="106">
        <f t="shared" si="11"/>
        <v>399.5859213250518</v>
      </c>
      <c r="U61" s="106">
        <f t="shared" si="11"/>
        <v>535.20569620253161</v>
      </c>
      <c r="V61" s="106">
        <f t="shared" si="11"/>
        <v>530.54008908685967</v>
      </c>
      <c r="W61" s="106">
        <f t="shared" si="11"/>
        <v>822.15368212626606</v>
      </c>
      <c r="X61" s="106">
        <f t="shared" si="11"/>
        <v>1123.723562704796</v>
      </c>
      <c r="Y61" s="106">
        <f t="shared" si="11"/>
        <v>1187.1348904193542</v>
      </c>
      <c r="Z61" s="106">
        <f t="shared" si="11"/>
        <v>1199.6314799898914</v>
      </c>
      <c r="AA61" s="106">
        <f t="shared" si="11"/>
        <v>1214.3786857278665</v>
      </c>
      <c r="AB61" s="106">
        <f t="shared" si="11"/>
        <v>1146.2999372561765</v>
      </c>
      <c r="AC61" s="106">
        <f t="shared" si="11"/>
        <v>1238.5599584357371</v>
      </c>
      <c r="AD61" s="106">
        <f t="shared" si="11"/>
        <v>1126.6294097531736</v>
      </c>
      <c r="AE61" s="106">
        <f t="shared" si="11"/>
        <v>1135.3265173835475</v>
      </c>
      <c r="AF61" s="106">
        <f t="shared" si="11"/>
        <v>1152.0306549158006</v>
      </c>
      <c r="AG61" s="107"/>
    </row>
    <row r="62" spans="1:33" ht="15.6" x14ac:dyDescent="0.3">
      <c r="A62" s="73" t="s">
        <v>97</v>
      </c>
      <c r="B62" s="106">
        <f t="shared" si="11"/>
        <v>6268.4824902723731</v>
      </c>
      <c r="C62" s="106" t="e">
        <f t="shared" si="11"/>
        <v>#VALUE!</v>
      </c>
      <c r="D62" s="106" t="e">
        <f t="shared" si="11"/>
        <v>#VALUE!</v>
      </c>
      <c r="E62" s="106" t="e">
        <f t="shared" si="11"/>
        <v>#VALUE!</v>
      </c>
      <c r="F62" s="106" t="e">
        <f t="shared" si="11"/>
        <v>#VALUE!</v>
      </c>
      <c r="G62" s="106">
        <f t="shared" si="11"/>
        <v>6940.6060606060601</v>
      </c>
      <c r="H62" s="106" t="e">
        <f t="shared" si="11"/>
        <v>#VALUE!</v>
      </c>
      <c r="I62" s="106" t="e">
        <f t="shared" si="11"/>
        <v>#VALUE!</v>
      </c>
      <c r="J62" s="106" t="e">
        <f t="shared" si="11"/>
        <v>#VALUE!</v>
      </c>
      <c r="K62" s="106" t="e">
        <f t="shared" si="11"/>
        <v>#VALUE!</v>
      </c>
      <c r="L62" s="106">
        <f t="shared" si="11"/>
        <v>7510.2952913008776</v>
      </c>
      <c r="M62" s="106" t="e">
        <f t="shared" si="11"/>
        <v>#VALUE!</v>
      </c>
      <c r="N62" s="106" t="e">
        <f t="shared" si="11"/>
        <v>#VALUE!</v>
      </c>
      <c r="O62" s="106" t="e">
        <f t="shared" si="11"/>
        <v>#VALUE!</v>
      </c>
      <c r="P62" s="106" t="e">
        <f t="shared" si="11"/>
        <v>#VALUE!</v>
      </c>
      <c r="Q62" s="106">
        <f t="shared" si="11"/>
        <v>7488.7482419127982</v>
      </c>
      <c r="R62" s="106">
        <f t="shared" si="11"/>
        <v>7774.1209563994371</v>
      </c>
      <c r="S62" s="106">
        <f t="shared" si="11"/>
        <v>7832.7707454289748</v>
      </c>
      <c r="T62" s="106">
        <f t="shared" si="11"/>
        <v>7764.1350210970468</v>
      </c>
      <c r="U62" s="106">
        <f t="shared" si="11"/>
        <v>7248.0325644504746</v>
      </c>
      <c r="V62" s="106">
        <f t="shared" si="11"/>
        <v>6963.6010362694296</v>
      </c>
      <c r="W62" s="106">
        <f t="shared" si="11"/>
        <v>7324.2227979274612</v>
      </c>
      <c r="X62" s="106">
        <f t="shared" si="11"/>
        <v>7243.1347150259053</v>
      </c>
      <c r="Y62" s="106">
        <f t="shared" si="11"/>
        <v>7321.1813865638633</v>
      </c>
      <c r="Z62" s="106">
        <f t="shared" si="11"/>
        <v>7206.2997113241336</v>
      </c>
      <c r="AA62" s="106">
        <f t="shared" si="11"/>
        <v>7533.5874980206827</v>
      </c>
      <c r="AB62" s="106">
        <f t="shared" si="11"/>
        <v>7719.9572791220126</v>
      </c>
      <c r="AC62" s="106">
        <f t="shared" si="11"/>
        <v>7626.707990505357</v>
      </c>
      <c r="AD62" s="106">
        <f t="shared" si="11"/>
        <v>7508.8858551943813</v>
      </c>
      <c r="AE62" s="106">
        <f t="shared" si="11"/>
        <v>7471.3746325744996</v>
      </c>
      <c r="AF62" s="106">
        <f t="shared" si="11"/>
        <v>7375.0896474072633</v>
      </c>
      <c r="AG62" s="107"/>
    </row>
    <row r="63" spans="1:33" ht="15.6" x14ac:dyDescent="0.3">
      <c r="A63" s="73" t="s">
        <v>98</v>
      </c>
      <c r="B63" s="106">
        <f t="shared" si="11"/>
        <v>2196.4169447680442</v>
      </c>
      <c r="C63" s="106" t="e">
        <f t="shared" si="11"/>
        <v>#VALUE!</v>
      </c>
      <c r="D63" s="106" t="e">
        <f t="shared" si="11"/>
        <v>#VALUE!</v>
      </c>
      <c r="E63" s="106" t="e">
        <f t="shared" si="11"/>
        <v>#VALUE!</v>
      </c>
      <c r="F63" s="106" t="e">
        <f t="shared" si="11"/>
        <v>#VALUE!</v>
      </c>
      <c r="G63" s="106">
        <f t="shared" si="11"/>
        <v>2196.4169447680442</v>
      </c>
      <c r="H63" s="106" t="e">
        <f t="shared" si="11"/>
        <v>#VALUE!</v>
      </c>
      <c r="I63" s="106" t="e">
        <f t="shared" si="11"/>
        <v>#VALUE!</v>
      </c>
      <c r="J63" s="106" t="e">
        <f t="shared" si="11"/>
        <v>#VALUE!</v>
      </c>
      <c r="K63" s="106" t="e">
        <f t="shared" si="11"/>
        <v>#VALUE!</v>
      </c>
      <c r="L63" s="106">
        <f t="shared" si="11"/>
        <v>2196.4169447680442</v>
      </c>
      <c r="M63" s="106" t="e">
        <f t="shared" si="11"/>
        <v>#VALUE!</v>
      </c>
      <c r="N63" s="106" t="e">
        <f t="shared" si="11"/>
        <v>#VALUE!</v>
      </c>
      <c r="O63" s="106" t="e">
        <f t="shared" si="11"/>
        <v>#VALUE!</v>
      </c>
      <c r="P63" s="106" t="e">
        <f t="shared" si="11"/>
        <v>#VALUE!</v>
      </c>
      <c r="Q63" s="106">
        <f t="shared" si="11"/>
        <v>4054.9441352471022</v>
      </c>
      <c r="R63" s="106">
        <f t="shared" si="11"/>
        <v>4210.4298998426957</v>
      </c>
      <c r="S63" s="106">
        <f t="shared" si="11"/>
        <v>4070.1049157666871</v>
      </c>
      <c r="T63" s="106">
        <f t="shared" si="11"/>
        <v>3836.0373474129806</v>
      </c>
      <c r="U63" s="106">
        <f t="shared" si="11"/>
        <v>3743.6303413235414</v>
      </c>
      <c r="V63" s="106">
        <f t="shared" si="11"/>
        <v>4014.4203066494574</v>
      </c>
      <c r="W63" s="106">
        <f t="shared" si="11"/>
        <v>3834.0300071142128</v>
      </c>
      <c r="X63" s="106">
        <f t="shared" si="11"/>
        <v>3284.6929415797094</v>
      </c>
      <c r="Y63" s="106">
        <f t="shared" si="11"/>
        <v>4237.1465222334782</v>
      </c>
      <c r="Z63" s="106">
        <f t="shared" si="11"/>
        <v>4632.6128266738151</v>
      </c>
      <c r="AA63" s="106">
        <f t="shared" si="11"/>
        <v>4781.3442845461541</v>
      </c>
      <c r="AB63" s="106">
        <f t="shared" si="11"/>
        <v>4730.4126011134595</v>
      </c>
      <c r="AC63" s="106">
        <f t="shared" si="11"/>
        <v>4686.3459889326177</v>
      </c>
      <c r="AD63" s="106">
        <f t="shared" si="11"/>
        <v>4581.5276830233297</v>
      </c>
      <c r="AE63" s="106">
        <f t="shared" si="11"/>
        <v>4748.5266670890223</v>
      </c>
      <c r="AF63" s="106">
        <f t="shared" si="11"/>
        <v>4781.8144045771833</v>
      </c>
      <c r="AG63" s="107"/>
    </row>
    <row r="64" spans="1:33" ht="15.6" x14ac:dyDescent="0.3">
      <c r="A64" s="73" t="s">
        <v>114</v>
      </c>
      <c r="B64" s="106">
        <f t="shared" ref="B64:AD64" si="12">B39/B52*1000</f>
        <v>1789.0662649341955</v>
      </c>
      <c r="C64" s="106" t="e">
        <f t="shared" si="12"/>
        <v>#VALUE!</v>
      </c>
      <c r="D64" s="106" t="e">
        <f t="shared" si="12"/>
        <v>#VALUE!</v>
      </c>
      <c r="E64" s="106" t="e">
        <f t="shared" si="12"/>
        <v>#VALUE!</v>
      </c>
      <c r="F64" s="106" t="e">
        <f t="shared" si="12"/>
        <v>#VALUE!</v>
      </c>
      <c r="G64" s="106">
        <f t="shared" si="12"/>
        <v>2002.6151264383905</v>
      </c>
      <c r="H64" s="106" t="e">
        <f t="shared" si="12"/>
        <v>#VALUE!</v>
      </c>
      <c r="I64" s="106" t="e">
        <f t="shared" si="12"/>
        <v>#VALUE!</v>
      </c>
      <c r="J64" s="106" t="e">
        <f t="shared" si="12"/>
        <v>#VALUE!</v>
      </c>
      <c r="K64" s="106" t="e">
        <f t="shared" si="12"/>
        <v>#VALUE!</v>
      </c>
      <c r="L64" s="106">
        <f t="shared" si="12"/>
        <v>2281.2414703727418</v>
      </c>
      <c r="M64" s="106" t="e">
        <f t="shared" si="12"/>
        <v>#VALUE!</v>
      </c>
      <c r="N64" s="106" t="e">
        <f t="shared" si="12"/>
        <v>#VALUE!</v>
      </c>
      <c r="O64" s="106" t="e">
        <f t="shared" si="12"/>
        <v>#VALUE!</v>
      </c>
      <c r="P64" s="106" t="e">
        <f t="shared" si="12"/>
        <v>#VALUE!</v>
      </c>
      <c r="Q64" s="106">
        <f t="shared" si="12"/>
        <v>1950.5425112066418</v>
      </c>
      <c r="R64" s="106">
        <f t="shared" si="12"/>
        <v>2004.5751865011011</v>
      </c>
      <c r="S64" s="106">
        <f t="shared" si="12"/>
        <v>1817.9618568818958</v>
      </c>
      <c r="T64" s="106">
        <f t="shared" si="12"/>
        <v>2082.6825392392138</v>
      </c>
      <c r="U64" s="106">
        <f t="shared" si="12"/>
        <v>2259.1152816062845</v>
      </c>
      <c r="V64" s="106">
        <f t="shared" si="12"/>
        <v>2235.8397544713239</v>
      </c>
      <c r="W64" s="106">
        <f t="shared" si="12"/>
        <v>1812.4233403859889</v>
      </c>
      <c r="X64" s="106">
        <f t="shared" si="12"/>
        <v>1782.8686441236637</v>
      </c>
      <c r="Y64" s="106">
        <f t="shared" si="12"/>
        <v>2076.7068717248549</v>
      </c>
      <c r="Z64" s="106">
        <f t="shared" si="12"/>
        <v>2210.3765473954595</v>
      </c>
      <c r="AA64" s="106">
        <f t="shared" si="12"/>
        <v>1962.5224228667169</v>
      </c>
      <c r="AB64" s="106">
        <f t="shared" si="12"/>
        <v>1919.0340725634783</v>
      </c>
      <c r="AC64" s="106">
        <f t="shared" si="12"/>
        <v>1815.5953786560344</v>
      </c>
      <c r="AD64" s="106">
        <f t="shared" si="12"/>
        <v>1964.174299162348</v>
      </c>
      <c r="AE64" s="106">
        <f>AE39/AE52*1000</f>
        <v>1947.9853425650776</v>
      </c>
      <c r="AF64" s="106">
        <f>AF39/AF52*1000</f>
        <v>1930.5348370778131</v>
      </c>
      <c r="AG64" s="107"/>
    </row>
    <row r="65" spans="2:33" x14ac:dyDescent="0.3">
      <c r="B65" s="108"/>
      <c r="AA65" s="108"/>
    </row>
    <row r="67" spans="2:33" x14ac:dyDescent="0.3"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109"/>
      <c r="AE67" s="109"/>
      <c r="AF67" s="109"/>
      <c r="AG67" s="109"/>
    </row>
    <row r="68" spans="2:33" x14ac:dyDescent="0.3"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10"/>
      <c r="AE68" s="110"/>
      <c r="AF68" s="110"/>
      <c r="AG68" s="110"/>
    </row>
    <row r="69" spans="2:33" x14ac:dyDescent="0.3"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</row>
    <row r="70" spans="2:33" x14ac:dyDescent="0.3">
      <c r="Q70" s="112"/>
    </row>
  </sheetData>
  <mergeCells count="4">
    <mergeCell ref="A4:A5"/>
    <mergeCell ref="A40:AE40"/>
    <mergeCell ref="A44:A45"/>
    <mergeCell ref="A57:A58"/>
  </mergeCells>
  <hyperlinks>
    <hyperlink ref="A1" location="Indice!A1" display="Torna indietro" xr:uid="{8B340E26-A582-49E1-81F7-F86D3B8BC005}"/>
  </hyperlink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B9496E-44A6-4BF4-B8AF-87AB5150A66D}">
  <dimension ref="A1:AS36"/>
  <sheetViews>
    <sheetView showGridLines="0" zoomScale="90" zoomScaleNormal="90" workbookViewId="0"/>
  </sheetViews>
  <sheetFormatPr defaultColWidth="9.33203125" defaultRowHeight="15.6" x14ac:dyDescent="0.3"/>
  <cols>
    <col min="1" max="1" width="27.5546875" style="9" customWidth="1"/>
    <col min="2" max="2" width="7" style="9" bestFit="1" customWidth="1"/>
    <col min="3" max="6" width="0.33203125" style="9" customWidth="1"/>
    <col min="7" max="7" width="7" style="9" bestFit="1" customWidth="1"/>
    <col min="8" max="11" width="0.33203125" style="9" customWidth="1"/>
    <col min="12" max="12" width="6.33203125" style="9" bestFit="1" customWidth="1"/>
    <col min="13" max="16" width="0.33203125" style="9" customWidth="1"/>
    <col min="17" max="25" width="7" style="9" customWidth="1"/>
    <col min="26" max="32" width="7" style="113" customWidth="1"/>
    <col min="33" max="33" width="7" style="9" customWidth="1"/>
    <col min="34" max="16384" width="9.33203125" style="9"/>
  </cols>
  <sheetData>
    <row r="1" spans="1:45" x14ac:dyDescent="0.3">
      <c r="A1" s="8" t="s">
        <v>27</v>
      </c>
      <c r="B1" s="8"/>
    </row>
    <row r="3" spans="1:45" x14ac:dyDescent="0.3">
      <c r="A3" s="34" t="s">
        <v>123</v>
      </c>
    </row>
    <row r="4" spans="1:45" ht="16.2" x14ac:dyDescent="0.35">
      <c r="A4" s="462" t="s">
        <v>80</v>
      </c>
      <c r="B4" s="114">
        <v>1990</v>
      </c>
      <c r="C4" s="115">
        <v>1991</v>
      </c>
      <c r="D4" s="115">
        <v>1992</v>
      </c>
      <c r="E4" s="114">
        <v>1993</v>
      </c>
      <c r="F4" s="114">
        <v>1994</v>
      </c>
      <c r="G4" s="114">
        <v>1995</v>
      </c>
      <c r="H4" s="114">
        <v>1996</v>
      </c>
      <c r="I4" s="114">
        <v>1997</v>
      </c>
      <c r="J4" s="114">
        <v>1998</v>
      </c>
      <c r="K4" s="114">
        <v>1999</v>
      </c>
      <c r="L4" s="114">
        <v>2000</v>
      </c>
      <c r="M4" s="114">
        <v>2001</v>
      </c>
      <c r="N4" s="114">
        <v>2002</v>
      </c>
      <c r="O4" s="114">
        <v>2003</v>
      </c>
      <c r="P4" s="114">
        <v>2004</v>
      </c>
      <c r="Q4" s="114">
        <v>2005</v>
      </c>
      <c r="R4" s="114">
        <v>2006</v>
      </c>
      <c r="S4" s="114">
        <v>2007</v>
      </c>
      <c r="T4" s="114">
        <v>2008</v>
      </c>
      <c r="U4" s="114">
        <v>2009</v>
      </c>
      <c r="V4" s="114">
        <v>2010</v>
      </c>
      <c r="W4" s="114">
        <v>2011</v>
      </c>
      <c r="X4" s="114">
        <v>2012</v>
      </c>
      <c r="Y4" s="114">
        <v>2013</v>
      </c>
      <c r="Z4" s="114">
        <v>2014</v>
      </c>
      <c r="AA4" s="114">
        <v>2015</v>
      </c>
      <c r="AB4" s="114">
        <v>2016</v>
      </c>
      <c r="AC4" s="114">
        <v>2017</v>
      </c>
      <c r="AD4" s="114">
        <v>2018</v>
      </c>
      <c r="AE4" s="114">
        <v>2019</v>
      </c>
      <c r="AF4" s="114">
        <v>2020</v>
      </c>
      <c r="AG4" s="116">
        <v>2021</v>
      </c>
    </row>
    <row r="5" spans="1:45" x14ac:dyDescent="0.3">
      <c r="A5" s="462"/>
      <c r="B5" s="39" t="s">
        <v>81</v>
      </c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40"/>
      <c r="O5" s="40"/>
      <c r="P5" s="40"/>
      <c r="Q5" s="40"/>
      <c r="R5" s="40"/>
      <c r="S5" s="40"/>
      <c r="T5" s="40"/>
      <c r="U5" s="40"/>
      <c r="V5" s="117"/>
      <c r="W5" s="117"/>
      <c r="X5" s="117"/>
      <c r="Y5" s="117"/>
      <c r="Z5" s="117"/>
      <c r="AA5" s="117"/>
      <c r="AB5" s="117"/>
      <c r="AC5" s="117"/>
      <c r="AD5" s="117"/>
      <c r="AE5" s="117"/>
      <c r="AF5" s="117"/>
      <c r="AG5" s="117"/>
    </row>
    <row r="6" spans="1:45" x14ac:dyDescent="0.3">
      <c r="A6" s="118" t="s">
        <v>124</v>
      </c>
      <c r="B6" s="119">
        <f>'[1]D03_020 (pet sensu Eurostat)'!B3/1000</f>
        <v>35.079000000000001</v>
      </c>
      <c r="C6" s="119">
        <f>'[1]D03_020 (pet sensu Eurostat)'!C3/1000</f>
        <v>45.606499999999997</v>
      </c>
      <c r="D6" s="119">
        <f>'[1]D03_020 (pet sensu Eurostat)'!D3/1000</f>
        <v>45.786000000000001</v>
      </c>
      <c r="E6" s="119">
        <f>'[1]D03_020 (pet sensu Eurostat)'!E3/1000</f>
        <v>44.481999999999999</v>
      </c>
      <c r="F6" s="119">
        <f>'[1]D03_020 (pet sensu Eurostat)'!F3/1000</f>
        <v>47.731099999999998</v>
      </c>
      <c r="G6" s="119">
        <f>'[1]D03_020 (pet sensu Eurostat)'!G3/1000</f>
        <v>41.905800000000006</v>
      </c>
      <c r="H6" s="119">
        <f>'[1]D03_020 (pet sensu Eurostat)'!H3/1000</f>
        <v>47.070599999999999</v>
      </c>
      <c r="I6" s="119">
        <f>'[1]D03_020 (pet sensu Eurostat)'!I3/1000</f>
        <v>46.5488</v>
      </c>
      <c r="J6" s="119">
        <f>'[1]D03_020 (pet sensu Eurostat)'!J3/1000</f>
        <v>47.358600000000003</v>
      </c>
      <c r="K6" s="119">
        <f>'[1]D03_020 (pet sensu Eurostat)'!K3/1000</f>
        <v>51.77</v>
      </c>
      <c r="L6" s="119">
        <f>'[1]D03_020 (pet sensu Eurostat)'!L3/1000</f>
        <v>50.9</v>
      </c>
      <c r="M6" s="119">
        <f>'[1]D03_020 (pet sensu Eurostat)'!M3/1000</f>
        <v>53.925400000000003</v>
      </c>
      <c r="N6" s="119">
        <f>'[1]D03_020 (pet sensu Eurostat)'!N3/1000</f>
        <v>47.262300000000003</v>
      </c>
      <c r="O6" s="119">
        <f>'[1]D03_020 (pet sensu Eurostat)'!O3/1000</f>
        <v>44.276000000000003</v>
      </c>
      <c r="P6" s="119">
        <f>'[1]D03_020 (pet sensu Eurostat)'!P3/1000</f>
        <v>49.907799999999995</v>
      </c>
      <c r="Q6" s="119">
        <f>'[1]D03_020 (pet sensu Eurostat)'!Q3/1000</f>
        <v>42.926699999999997</v>
      </c>
      <c r="R6" s="119">
        <f>'[1]D03_020 (pet sensu Eurostat)'!R3/1000</f>
        <v>43.425400000000003</v>
      </c>
      <c r="S6" s="119">
        <f>'[1]D03_020 (pet sensu Eurostat)'!S3/1000</f>
        <v>38.481199999999994</v>
      </c>
      <c r="T6" s="119">
        <f>'[1]D03_020 (pet sensu Eurostat)'!T3/1000</f>
        <v>47.226999999999997</v>
      </c>
      <c r="U6" s="119">
        <f>'[1]D03_020 (pet sensu Eurostat)'!U3/1000</f>
        <v>53.442500000000003</v>
      </c>
      <c r="V6" s="119">
        <f>'[1]D03_020 (pet sensu Eurostat)'!V3/1000</f>
        <v>54.406779999999998</v>
      </c>
      <c r="W6" s="119">
        <f>'[1]D03_020 (pet sensu Eurostat)'!W3/1000</f>
        <v>47.756660000000004</v>
      </c>
      <c r="X6" s="119">
        <f>'[1]D03_020 (pet sensu Eurostat)'!X3/1000</f>
        <v>43.853899999999996</v>
      </c>
      <c r="Y6" s="119">
        <f>'[1]D03_020 (pet sensu Eurostat)'!Y3/1000</f>
        <v>54.671399999999998</v>
      </c>
      <c r="Z6" s="119">
        <f>'[1]D03_020 (pet sensu Eurostat)'!Z3/1000</f>
        <v>60.256399999999999</v>
      </c>
      <c r="AA6" s="119">
        <f>'[1]D03_020 (pet sensu Eurostat)'!AA3/1000</f>
        <v>46.9694</v>
      </c>
      <c r="AB6" s="119">
        <f>'[1]D03_020 (pet sensu Eurostat)'!AB3/1000</f>
        <v>44.256999999999998</v>
      </c>
      <c r="AC6" s="119">
        <f>'[1]D03_020 (pet sensu Eurostat)'!AC3/1000</f>
        <v>38.024699999999996</v>
      </c>
      <c r="AD6" s="119">
        <f>'[1]D03_020 (pet sensu Eurostat)'!AD3/1000</f>
        <v>50.502839999999999</v>
      </c>
      <c r="AE6" s="119">
        <f>'[1]D03_020 (pet sensu Eurostat)'!AE3/1000</f>
        <v>48.153500000000001</v>
      </c>
      <c r="AF6" s="119">
        <f>'[1]D03_020 (pet sensu Eurostat)'!AF3/1000</f>
        <v>49.495255327720052</v>
      </c>
      <c r="AG6" s="120">
        <f>'[1]D03_020 (pet sensu Eurostat)'!AG3/1000</f>
        <v>46.87547228818697</v>
      </c>
    </row>
    <row r="7" spans="1:45" x14ac:dyDescent="0.3">
      <c r="A7" s="121" t="s">
        <v>125</v>
      </c>
      <c r="B7" s="122">
        <v>5.7720000000000002</v>
      </c>
      <c r="C7" s="122">
        <v>6.9139999999999997</v>
      </c>
      <c r="D7" s="122">
        <v>7.5190000000000001</v>
      </c>
      <c r="E7" s="122">
        <v>7.4059999999999997</v>
      </c>
      <c r="F7" s="122">
        <v>7.7720000000000002</v>
      </c>
      <c r="G7" s="122">
        <v>6.5620000000000003</v>
      </c>
      <c r="H7" s="122">
        <v>7.101</v>
      </c>
      <c r="I7" s="122">
        <v>7.0039999999999996</v>
      </c>
      <c r="J7" s="122">
        <v>7.1379999999999999</v>
      </c>
      <c r="K7" s="122">
        <v>7.6689999999999996</v>
      </c>
      <c r="L7" s="122">
        <v>1.7983</v>
      </c>
      <c r="M7" s="122">
        <v>1.6818</v>
      </c>
      <c r="N7" s="122">
        <v>1.4621999999999999</v>
      </c>
      <c r="O7" s="122">
        <v>1.091</v>
      </c>
      <c r="P7" s="122">
        <v>0.99199999999999999</v>
      </c>
      <c r="Q7" s="122">
        <v>0.79900000000000004</v>
      </c>
      <c r="R7" s="122">
        <v>0.85899999999999999</v>
      </c>
      <c r="S7" s="122">
        <v>0.70399999999999996</v>
      </c>
      <c r="T7" s="122">
        <v>0.876</v>
      </c>
      <c r="U7" s="122">
        <v>0.88900000000000001</v>
      </c>
      <c r="V7" s="122">
        <v>0.92700000000000005</v>
      </c>
      <c r="W7" s="122">
        <v>0.86760000000000004</v>
      </c>
      <c r="X7" s="122">
        <v>0.57329999999999992</v>
      </c>
      <c r="Y7" s="122">
        <v>0.62690000000000001</v>
      </c>
      <c r="Z7" s="122">
        <v>0.73820000000000008</v>
      </c>
      <c r="AA7" s="122">
        <v>0.60880000000000001</v>
      </c>
      <c r="AB7" s="122">
        <v>0.56169999999999998</v>
      </c>
      <c r="AC7" s="122">
        <v>0.48870000000000002</v>
      </c>
      <c r="AD7" s="122">
        <v>0.46579999999999999</v>
      </c>
      <c r="AE7" s="122">
        <v>0.49199999999999999</v>
      </c>
      <c r="AF7" s="122">
        <v>0.46489999999999998</v>
      </c>
      <c r="AG7" s="120">
        <f>AF7/AF6*AG6</f>
        <v>0.44029285074872987</v>
      </c>
    </row>
    <row r="8" spans="1:45" x14ac:dyDescent="0.3">
      <c r="A8" s="118" t="s">
        <v>126</v>
      </c>
      <c r="B8" s="119">
        <f>('[1]D03_020 (pet sensu Eurostat)'!B4)/1000</f>
        <v>178.29300000000001</v>
      </c>
      <c r="C8" s="119">
        <f>('[1]D03_020 (pet sensu Eurostat)'!C4)/1000</f>
        <v>173.02</v>
      </c>
      <c r="D8" s="119">
        <f>('[1]D03_020 (pet sensu Eurostat)'!D4)/1000</f>
        <v>176.99799999999999</v>
      </c>
      <c r="E8" s="119">
        <f>('[1]D03_020 (pet sensu Eurostat)'!E4)/1000</f>
        <v>174.63800000000001</v>
      </c>
      <c r="F8" s="119">
        <f>('[1]D03_020 (pet sensu Eurostat)'!F4)/1000</f>
        <v>180.64699999999999</v>
      </c>
      <c r="G8" s="119">
        <f>('[1]D03_020 (pet sensu Eurostat)'!G4)/1000</f>
        <v>196.124</v>
      </c>
      <c r="H8" s="119">
        <f>('[1]D03_020 (pet sensu Eurostat)'!H4)/1000</f>
        <v>193.55199999999999</v>
      </c>
      <c r="I8" s="119">
        <f>('[1]D03_020 (pet sensu Eurostat)'!I4)/1000</f>
        <v>200.88300000000001</v>
      </c>
      <c r="J8" s="119">
        <f>('[1]D03_020 (pet sensu Eurostat)'!J4)/1000</f>
        <v>207.97399999999999</v>
      </c>
      <c r="K8" s="119">
        <f>('[1]D03_020 (pet sensu Eurostat)'!K4)/1000</f>
        <v>209.06700000000001</v>
      </c>
      <c r="L8" s="119">
        <f>('[1]D03_020 (pet sensu Eurostat)'!L4)/1000</f>
        <v>220.45599999999999</v>
      </c>
      <c r="M8" s="119">
        <f>('[1]D03_020 (pet sensu Eurostat)'!M4)/1000</f>
        <v>219.37899999999999</v>
      </c>
      <c r="N8" s="119">
        <f>('[1]D03_020 (pet sensu Eurostat)'!N4)/1000</f>
        <v>231.92699999999999</v>
      </c>
      <c r="O8" s="119">
        <f>('[1]D03_020 (pet sensu Eurostat)'!O4)/1000</f>
        <v>242.785</v>
      </c>
      <c r="P8" s="119">
        <f>('[1]D03_020 (pet sensu Eurostat)'!P4)/1000</f>
        <v>246.12759999999997</v>
      </c>
      <c r="Q8" s="119">
        <f>('[1]D03_020 (pet sensu Eurostat)'!Q4)/1000</f>
        <v>253.07230000000001</v>
      </c>
      <c r="R8" s="119">
        <f>('[1]D03_020 (pet sensu Eurostat)'!R4)/1000</f>
        <v>262.1644</v>
      </c>
      <c r="S8" s="119">
        <f>('[1]D03_020 (pet sensu Eurostat)'!S4)/1000</f>
        <v>265.76410000000004</v>
      </c>
      <c r="T8" s="119">
        <f>('[1]D03_020 (pet sensu Eurostat)'!T4)/1000</f>
        <v>261.32800000000003</v>
      </c>
      <c r="U8" s="119">
        <f>('[1]D03_020 (pet sensu Eurostat)'!U4)/1000</f>
        <v>226.63890000000004</v>
      </c>
      <c r="V8" s="119">
        <f>('[1]D03_020 (pet sensu Eurostat)'!V4)/1000</f>
        <v>231.24779999999998</v>
      </c>
      <c r="W8" s="119">
        <f>('[1]D03_020 (pet sensu Eurostat)'!W4)/1000</f>
        <v>228.51739999999998</v>
      </c>
      <c r="X8" s="119">
        <f>('[1]D03_020 (pet sensu Eurostat)'!X4)/1000</f>
        <v>217.56179999999998</v>
      </c>
      <c r="Y8" s="119">
        <f>('[1]D03_020 (pet sensu Eurostat)'!Y4)/1000</f>
        <v>192.98770000000002</v>
      </c>
      <c r="Z8" s="119">
        <f>('[1]D03_020 (pet sensu Eurostat)'!Z4)/1000</f>
        <v>176.17080000000001</v>
      </c>
      <c r="AA8" s="119">
        <f>('[1]D03_020 (pet sensu Eurostat)'!AA4)/1000</f>
        <v>192.0532</v>
      </c>
      <c r="AB8" s="119">
        <f>('[1]D03_020 (pet sensu Eurostat)'!AB4)/1000</f>
        <v>199.43</v>
      </c>
      <c r="AC8" s="119">
        <f>('[1]D03_020 (pet sensu Eurostat)'!AC4)/1000</f>
        <v>209.48449300000001</v>
      </c>
      <c r="AD8" s="119">
        <f>('[1]D03_020 (pet sensu Eurostat)'!AD4)/1000</f>
        <v>192.73002018432001</v>
      </c>
      <c r="AE8" s="119">
        <f>('[1]D03_020 (pet sensu Eurostat)'!AE4)/1000</f>
        <v>195.73392998636999</v>
      </c>
      <c r="AF8" s="119">
        <f>('[1]D03_020 (pet sensu Eurostat)'!AF4)/1000</f>
        <v>181.30658567227997</v>
      </c>
      <c r="AG8" s="120">
        <f>('[1]D03_020 (pet sensu Eurostat)'!AG4)/1000</f>
        <v>185.73553197627501</v>
      </c>
    </row>
    <row r="9" spans="1:45" x14ac:dyDescent="0.3">
      <c r="A9" s="121" t="s">
        <v>125</v>
      </c>
      <c r="B9" s="122">
        <v>20.524000000000001</v>
      </c>
      <c r="C9" s="122">
        <v>22.254999999999999</v>
      </c>
      <c r="D9" s="122">
        <v>24.600999999999999</v>
      </c>
      <c r="E9" s="122">
        <v>27.562000000000001</v>
      </c>
      <c r="F9" s="122">
        <v>30.84</v>
      </c>
      <c r="G9" s="122">
        <v>33.621000000000002</v>
      </c>
      <c r="H9" s="122">
        <v>36.682000000000002</v>
      </c>
      <c r="I9" s="122">
        <v>46.02</v>
      </c>
      <c r="J9" s="122">
        <v>50.667999999999999</v>
      </c>
      <c r="K9" s="122">
        <v>55.475000000000001</v>
      </c>
      <c r="L9" s="122">
        <v>19.359599999999997</v>
      </c>
      <c r="M9" s="122">
        <v>18.7486</v>
      </c>
      <c r="N9" s="122">
        <v>18.788</v>
      </c>
      <c r="O9" s="122">
        <v>18.433</v>
      </c>
      <c r="P9" s="122">
        <v>18.045000000000002</v>
      </c>
      <c r="Q9" s="122">
        <v>18.988</v>
      </c>
      <c r="R9" s="122">
        <v>17.495000000000001</v>
      </c>
      <c r="S9" s="122">
        <v>18.411999999999999</v>
      </c>
      <c r="T9" s="122">
        <v>17.885999999999999</v>
      </c>
      <c r="U9" s="122">
        <v>19.382000000000001</v>
      </c>
      <c r="V9" s="122">
        <v>22.934999999999999</v>
      </c>
      <c r="W9" s="122">
        <v>22.685500000000001</v>
      </c>
      <c r="X9" s="122">
        <v>15.4832</v>
      </c>
      <c r="Y9" s="122">
        <v>15.443200000000001</v>
      </c>
      <c r="Z9" s="122">
        <v>15.0039</v>
      </c>
      <c r="AA9" s="122">
        <v>18.474</v>
      </c>
      <c r="AB9" s="122">
        <v>17.9056</v>
      </c>
      <c r="AC9" s="122">
        <v>19.292899999999999</v>
      </c>
      <c r="AD9" s="122">
        <v>22.317699999999999</v>
      </c>
      <c r="AE9" s="122">
        <v>21.847799999999999</v>
      </c>
      <c r="AF9" s="122">
        <v>19.8657</v>
      </c>
      <c r="AG9" s="120">
        <f>AF9/AF8*AG8</f>
        <v>20.350978117532421</v>
      </c>
    </row>
    <row r="10" spans="1:45" x14ac:dyDescent="0.3">
      <c r="A10" s="118" t="s">
        <v>97</v>
      </c>
      <c r="B10" s="119">
        <f>'[1]D03_020 (pet sensu Eurostat)'!B14/1000</f>
        <v>3.222</v>
      </c>
      <c r="C10" s="119">
        <f>'[1]D03_020 (pet sensu Eurostat)'!C14/1000</f>
        <v>3.1819999999999999</v>
      </c>
      <c r="D10" s="119">
        <f>'[1]D03_020 (pet sensu Eurostat)'!D14/1000</f>
        <v>3.4590000000000001</v>
      </c>
      <c r="E10" s="119">
        <f>'[1]D03_020 (pet sensu Eurostat)'!E14/1000</f>
        <v>3.6669999999999998</v>
      </c>
      <c r="F10" s="119">
        <f>'[1]D03_020 (pet sensu Eurostat)'!F14/1000</f>
        <v>3.4173</v>
      </c>
      <c r="G10" s="119">
        <f>'[1]D03_020 (pet sensu Eurostat)'!G14/1000</f>
        <v>3.4356</v>
      </c>
      <c r="H10" s="119">
        <f>'[1]D03_020 (pet sensu Eurostat)'!H14/1000</f>
        <v>3.7624</v>
      </c>
      <c r="I10" s="119">
        <f>'[1]D03_020 (pet sensu Eurostat)'!I14/1000</f>
        <v>3.9051999999999998</v>
      </c>
      <c r="J10" s="119">
        <f>'[1]D03_020 (pet sensu Eurostat)'!J14/1000</f>
        <v>4.2137000000000002</v>
      </c>
      <c r="K10" s="119">
        <f>'[1]D03_020 (pet sensu Eurostat)'!K14/1000</f>
        <v>4.4026999999999994</v>
      </c>
      <c r="L10" s="119">
        <f>'[1]D03_020 (pet sensu Eurostat)'!L14/1000</f>
        <v>4.7051999999999996</v>
      </c>
      <c r="M10" s="119">
        <f>'[1]D03_020 (pet sensu Eurostat)'!M14/1000</f>
        <v>4.5066000000000006</v>
      </c>
      <c r="N10" s="119">
        <f>'[1]D03_020 (pet sensu Eurostat)'!N14/1000</f>
        <v>4.6623000000000001</v>
      </c>
      <c r="O10" s="119">
        <f>'[1]D03_020 (pet sensu Eurostat)'!O14/1000</f>
        <v>5.3404999999999996</v>
      </c>
      <c r="P10" s="119">
        <f>'[1]D03_020 (pet sensu Eurostat)'!P14/1000</f>
        <v>5.4373000000000005</v>
      </c>
      <c r="Q10" s="119">
        <f>'[1]D03_020 (pet sensu Eurostat)'!Q14/1000</f>
        <v>5.3244999999999996</v>
      </c>
      <c r="R10" s="119">
        <f>'[1]D03_020 (pet sensu Eurostat)'!R14/1000</f>
        <v>5.5273999999999992</v>
      </c>
      <c r="S10" s="119">
        <f>'[1]D03_020 (pet sensu Eurostat)'!S14/1000</f>
        <v>5.5691000000000006</v>
      </c>
      <c r="T10" s="119">
        <f>'[1]D03_020 (pet sensu Eurostat)'!T14/1000</f>
        <v>5.5202999999999998</v>
      </c>
      <c r="U10" s="119">
        <f>'[1]D03_020 (pet sensu Eurostat)'!U14/1000</f>
        <v>5.3418000000000001</v>
      </c>
      <c r="V10" s="119">
        <f>'[1]D03_020 (pet sensu Eurostat)'!V14/1000</f>
        <v>5.3758999999999997</v>
      </c>
      <c r="W10" s="119">
        <f>'[1]D03_020 (pet sensu Eurostat)'!W14/1000</f>
        <v>5.6543000000000001</v>
      </c>
      <c r="X10" s="119">
        <f>'[1]D03_020 (pet sensu Eurostat)'!X14/1000</f>
        <v>5.5916999999999994</v>
      </c>
      <c r="Y10" s="119">
        <f>'[1]D03_020 (pet sensu Eurostat)'!Y14/1000</f>
        <v>5.6592000000000002</v>
      </c>
      <c r="Z10" s="119">
        <f>'[1]D03_020 (pet sensu Eurostat)'!Z14/1000</f>
        <v>5.9163000000000006</v>
      </c>
      <c r="AA10" s="119">
        <f>'[1]D03_020 (pet sensu Eurostat)'!AA14/1000</f>
        <v>6.1849999999999996</v>
      </c>
      <c r="AB10" s="119">
        <f>'[1]D03_020 (pet sensu Eurostat)'!AB14/1000</f>
        <v>6.2886000000000006</v>
      </c>
      <c r="AC10" s="119">
        <f>'[1]D03_020 (pet sensu Eurostat)'!AC14/1000</f>
        <v>6.2012</v>
      </c>
      <c r="AD10" s="119">
        <f>'[1]D03_020 (pet sensu Eurostat)'!AD14/1000</f>
        <v>6.1053999999999995</v>
      </c>
      <c r="AE10" s="119">
        <f>'[1]D03_020 (pet sensu Eurostat)'!AE14/1000</f>
        <v>6.0748999999999995</v>
      </c>
      <c r="AF10" s="119">
        <f>'[1]D03_020 (pet sensu Eurostat)'!AF14/1000</f>
        <v>6.0261120000000004</v>
      </c>
      <c r="AG10" s="120">
        <f>'[1]D03_020 (pet sensu Eurostat)'!AG14/1000</f>
        <v>5.8871152333869947</v>
      </c>
    </row>
    <row r="11" spans="1:45" x14ac:dyDescent="0.3">
      <c r="A11" s="118" t="s">
        <v>127</v>
      </c>
      <c r="B11" s="119">
        <f>'[1]D03_020 (pet sensu Eurostat)'!B15/1000</f>
        <v>6.0000000000000001E-3</v>
      </c>
      <c r="C11" s="119">
        <f>'[1]D03_020 (pet sensu Eurostat)'!C15/1000</f>
        <v>8.0000000000000002E-3</v>
      </c>
      <c r="D11" s="119">
        <f>'[1]D03_020 (pet sensu Eurostat)'!D15/1000</f>
        <v>1.0999999999999999E-2</v>
      </c>
      <c r="E11" s="119">
        <f>'[1]D03_020 (pet sensu Eurostat)'!E15/1000</f>
        <v>1.4999999999999999E-2</v>
      </c>
      <c r="F11" s="119">
        <f>'[1]D03_020 (pet sensu Eurostat)'!F15/1000</f>
        <v>1.7299999999999999E-2</v>
      </c>
      <c r="G11" s="119">
        <f>'[1]D03_020 (pet sensu Eurostat)'!G15/1000</f>
        <v>2.29E-2</v>
      </c>
      <c r="H11" s="119">
        <f>'[1]D03_020 (pet sensu Eurostat)'!H15/1000</f>
        <v>4.6700000000000005E-2</v>
      </c>
      <c r="I11" s="119">
        <f>'[1]D03_020 (pet sensu Eurostat)'!I15/1000</f>
        <v>0.1328</v>
      </c>
      <c r="J11" s="119">
        <f>'[1]D03_020 (pet sensu Eurostat)'!J15/1000</f>
        <v>0.24769999999999998</v>
      </c>
      <c r="K11" s="119">
        <f>'[1]D03_020 (pet sensu Eurostat)'!K15/1000</f>
        <v>0.41949999999999998</v>
      </c>
      <c r="L11" s="119">
        <f>'[1]D03_020 (pet sensu Eurostat)'!L15/1000</f>
        <v>0.58110000000000006</v>
      </c>
      <c r="M11" s="119">
        <f>'[1]D03_020 (pet sensu Eurostat)'!M15/1000</f>
        <v>1.1976</v>
      </c>
      <c r="N11" s="119">
        <f>'[1]D03_020 (pet sensu Eurostat)'!N15/1000</f>
        <v>1.4252</v>
      </c>
      <c r="O11" s="119">
        <f>'[1]D03_020 (pet sensu Eurostat)'!O15/1000</f>
        <v>1.4824000000000002</v>
      </c>
      <c r="P11" s="119">
        <f>'[1]D03_020 (pet sensu Eurostat)'!P15/1000</f>
        <v>1.8754999999999999</v>
      </c>
      <c r="Q11" s="119">
        <f>'[1]D03_020 (pet sensu Eurostat)'!Q15/1000</f>
        <v>2.3744000000000001</v>
      </c>
      <c r="R11" s="119">
        <f>'[1]D03_020 (pet sensu Eurostat)'!R15/1000</f>
        <v>3.0057</v>
      </c>
      <c r="S11" s="119">
        <f>'[1]D03_020 (pet sensu Eurostat)'!S15/1000</f>
        <v>4.0734000000000004</v>
      </c>
      <c r="T11" s="119">
        <f>'[1]D03_020 (pet sensu Eurostat)'!T15/1000</f>
        <v>5.0543000000000005</v>
      </c>
      <c r="U11" s="119">
        <f>'[1]D03_020 (pet sensu Eurostat)'!U15/1000</f>
        <v>7.2193999999999994</v>
      </c>
      <c r="V11" s="119">
        <f>'[1]D03_020 (pet sensu Eurostat)'!V15/1000</f>
        <v>11.031600000000001</v>
      </c>
      <c r="W11" s="119">
        <f>'[1]D03_020 (pet sensu Eurostat)'!W15/1000</f>
        <v>20.652099999999997</v>
      </c>
      <c r="X11" s="119">
        <f>'[1]D03_020 (pet sensu Eurostat)'!X15/1000</f>
        <v>32.268800000000006</v>
      </c>
      <c r="Y11" s="119">
        <f>'[1]D03_020 (pet sensu Eurostat)'!Y15/1000</f>
        <v>36.485599999999998</v>
      </c>
      <c r="Z11" s="119">
        <f>'[1]D03_020 (pet sensu Eurostat)'!Z15/1000</f>
        <v>37.484699999999997</v>
      </c>
      <c r="AA11" s="119">
        <f>'[1]D03_020 (pet sensu Eurostat)'!AA15/1000</f>
        <v>37.786099999999998</v>
      </c>
      <c r="AB11" s="119">
        <f>'[1]D03_020 (pet sensu Eurostat)'!AB15/1000</f>
        <v>39.792999999999999</v>
      </c>
      <c r="AC11" s="119">
        <f>'[1]D03_020 (pet sensu Eurostat)'!AC15/1000</f>
        <v>42.119600000000005</v>
      </c>
      <c r="AD11" s="119">
        <f>'[1]D03_020 (pet sensu Eurostat)'!AD15/1000</f>
        <v>40.370199999999997</v>
      </c>
      <c r="AE11" s="119">
        <f>'[1]D03_020 (pet sensu Eurostat)'!AE15/1000</f>
        <v>43.890900000000002</v>
      </c>
      <c r="AF11" s="119">
        <f>'[1]D03_020 (pet sensu Eurostat)'!AF15/1000</f>
        <v>43.703060999999998</v>
      </c>
      <c r="AG11" s="120">
        <f>'[1]D03_020 (pet sensu Eurostat)'!AG15/1000</f>
        <v>46.273661294526953</v>
      </c>
    </row>
    <row r="12" spans="1:45" ht="16.2" x14ac:dyDescent="0.35">
      <c r="A12" s="50" t="s">
        <v>114</v>
      </c>
      <c r="B12" s="51">
        <f t="shared" ref="B12:AE12" si="0">SUM(B6,B8,B10:B11)</f>
        <v>216.60000000000002</v>
      </c>
      <c r="C12" s="51">
        <f t="shared" si="0"/>
        <v>221.81650000000002</v>
      </c>
      <c r="D12" s="51">
        <f t="shared" si="0"/>
        <v>226.25399999999999</v>
      </c>
      <c r="E12" s="51">
        <f t="shared" si="0"/>
        <v>222.80199999999999</v>
      </c>
      <c r="F12" s="51">
        <f t="shared" si="0"/>
        <v>231.81270000000001</v>
      </c>
      <c r="G12" s="51">
        <f t="shared" si="0"/>
        <v>241.48829999999998</v>
      </c>
      <c r="H12" s="51">
        <f t="shared" si="0"/>
        <v>244.43169999999998</v>
      </c>
      <c r="I12" s="51">
        <f t="shared" si="0"/>
        <v>251.46980000000002</v>
      </c>
      <c r="J12" s="51">
        <f t="shared" si="0"/>
        <v>259.79399999999998</v>
      </c>
      <c r="K12" s="51">
        <f t="shared" si="0"/>
        <v>265.6592</v>
      </c>
      <c r="L12" s="51">
        <f t="shared" si="0"/>
        <v>276.64229999999998</v>
      </c>
      <c r="M12" s="51">
        <f t="shared" si="0"/>
        <v>279.0086</v>
      </c>
      <c r="N12" s="51">
        <f t="shared" si="0"/>
        <v>285.27680000000004</v>
      </c>
      <c r="O12" s="51">
        <f t="shared" si="0"/>
        <v>293.88389999999998</v>
      </c>
      <c r="P12" s="51">
        <f t="shared" si="0"/>
        <v>303.34819999999996</v>
      </c>
      <c r="Q12" s="51">
        <f t="shared" si="0"/>
        <v>303.6979</v>
      </c>
      <c r="R12" s="51">
        <f t="shared" si="0"/>
        <v>314.12290000000002</v>
      </c>
      <c r="S12" s="51">
        <f t="shared" si="0"/>
        <v>313.88780000000003</v>
      </c>
      <c r="T12" s="51">
        <f t="shared" si="0"/>
        <v>319.12960000000004</v>
      </c>
      <c r="U12" s="51">
        <f t="shared" si="0"/>
        <v>292.64260000000002</v>
      </c>
      <c r="V12" s="51">
        <f t="shared" si="0"/>
        <v>302.06208000000004</v>
      </c>
      <c r="W12" s="51">
        <f t="shared" si="0"/>
        <v>302.58045999999996</v>
      </c>
      <c r="X12" s="51">
        <f t="shared" si="0"/>
        <v>299.27619999999996</v>
      </c>
      <c r="Y12" s="51">
        <f t="shared" si="0"/>
        <v>289.8039</v>
      </c>
      <c r="Z12" s="51">
        <f t="shared" si="0"/>
        <v>279.82820000000004</v>
      </c>
      <c r="AA12" s="51">
        <f t="shared" si="0"/>
        <v>282.99369999999999</v>
      </c>
      <c r="AB12" s="51">
        <f t="shared" si="0"/>
        <v>289.76859999999999</v>
      </c>
      <c r="AC12" s="51">
        <f t="shared" si="0"/>
        <v>295.829993</v>
      </c>
      <c r="AD12" s="51">
        <f t="shared" si="0"/>
        <v>289.70846018432002</v>
      </c>
      <c r="AE12" s="51">
        <f t="shared" si="0"/>
        <v>293.85322998636997</v>
      </c>
      <c r="AF12" s="51">
        <f>SUM(AF6,AF8,AF10:AF11)</f>
        <v>280.53101400000003</v>
      </c>
      <c r="AG12" s="123">
        <f>SUM(AG6,AG8,AG10:AG11)</f>
        <v>284.77178079237592</v>
      </c>
    </row>
    <row r="13" spans="1:45" x14ac:dyDescent="0.3">
      <c r="A13" s="9" t="s">
        <v>128</v>
      </c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</row>
    <row r="14" spans="1:45" x14ac:dyDescent="0.3">
      <c r="A14" s="9" t="s">
        <v>129</v>
      </c>
      <c r="V14" s="125"/>
      <c r="W14" s="125"/>
      <c r="X14" s="125"/>
      <c r="Y14" s="125"/>
      <c r="Z14" s="125"/>
      <c r="AA14" s="125"/>
      <c r="AB14" s="125"/>
      <c r="AI14" s="124"/>
      <c r="AJ14" s="124"/>
      <c r="AK14" s="124"/>
      <c r="AL14" s="124"/>
      <c r="AM14" s="124"/>
      <c r="AN14" s="124"/>
      <c r="AO14" s="124"/>
      <c r="AP14" s="124"/>
      <c r="AQ14" s="124"/>
      <c r="AR14" s="124"/>
      <c r="AS14" s="124"/>
    </row>
    <row r="16" spans="1:45" x14ac:dyDescent="0.3">
      <c r="A16" s="126"/>
      <c r="B16" s="127"/>
      <c r="C16" s="128"/>
      <c r="D16" s="128"/>
      <c r="E16" s="128"/>
      <c r="F16" s="128"/>
      <c r="G16" s="127"/>
      <c r="H16" s="128"/>
      <c r="I16" s="128"/>
      <c r="J16" s="128"/>
      <c r="K16" s="128"/>
      <c r="L16" s="127"/>
      <c r="M16" s="128"/>
      <c r="N16" s="128"/>
      <c r="O16" s="128"/>
      <c r="P16" s="128"/>
      <c r="Q16" s="125"/>
      <c r="R16" s="125"/>
      <c r="S16" s="125"/>
      <c r="T16" s="125"/>
      <c r="U16" s="125"/>
      <c r="V16" s="125"/>
      <c r="W16" s="125"/>
      <c r="X16" s="125"/>
      <c r="Y16" s="125"/>
      <c r="Z16" s="125"/>
      <c r="AA16" s="125"/>
      <c r="AB16" s="125"/>
      <c r="AC16" s="125"/>
      <c r="AD16" s="125"/>
      <c r="AE16" s="125"/>
      <c r="AF16" s="125"/>
      <c r="AG16" s="126"/>
    </row>
    <row r="17" spans="1:33" x14ac:dyDescent="0.3">
      <c r="A17" s="126"/>
      <c r="B17" s="129"/>
      <c r="C17" s="129"/>
      <c r="D17" s="129"/>
      <c r="E17" s="129"/>
      <c r="F17" s="129"/>
      <c r="G17" s="129"/>
      <c r="H17" s="129"/>
      <c r="I17" s="129"/>
      <c r="J17" s="129"/>
      <c r="K17" s="129"/>
      <c r="L17" s="129"/>
      <c r="M17" s="129"/>
      <c r="N17" s="129"/>
      <c r="O17" s="126"/>
      <c r="P17" s="126"/>
      <c r="Q17" s="126"/>
      <c r="R17" s="126"/>
      <c r="S17" s="126"/>
      <c r="T17" s="126"/>
      <c r="U17" s="126"/>
      <c r="V17" s="126"/>
      <c r="W17" s="126"/>
      <c r="X17" s="126"/>
      <c r="Y17" s="128"/>
      <c r="Z17" s="130"/>
      <c r="AA17" s="130"/>
      <c r="AB17" s="130"/>
      <c r="AC17" s="130"/>
      <c r="AD17" s="130"/>
      <c r="AE17" s="131"/>
      <c r="AF17" s="131"/>
      <c r="AG17" s="126"/>
    </row>
    <row r="18" spans="1:33" x14ac:dyDescent="0.3">
      <c r="A18" s="126"/>
      <c r="B18" s="132"/>
      <c r="C18" s="132"/>
      <c r="D18" s="132"/>
      <c r="E18" s="13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32"/>
      <c r="S18" s="132"/>
      <c r="T18" s="132"/>
      <c r="U18" s="132"/>
      <c r="V18" s="132"/>
      <c r="W18" s="132"/>
      <c r="X18" s="132"/>
      <c r="Y18" s="132"/>
      <c r="Z18" s="132"/>
      <c r="AA18" s="132"/>
      <c r="AB18" s="132"/>
      <c r="AC18" s="132"/>
      <c r="AD18" s="132"/>
      <c r="AE18" s="131"/>
      <c r="AF18" s="131"/>
      <c r="AG18" s="126"/>
    </row>
    <row r="19" spans="1:33" x14ac:dyDescent="0.3">
      <c r="A19" s="133" t="s">
        <v>130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>
        <f>M12+'13'!M13</f>
        <v>327.38560000000001</v>
      </c>
      <c r="N19" s="134">
        <f>N12+'13'!N13</f>
        <v>335.87380000000002</v>
      </c>
      <c r="O19" s="134">
        <f>O12+'13'!O13</f>
        <v>344.8519</v>
      </c>
      <c r="P19" s="134">
        <f>P12+'13'!P13</f>
        <v>348.98319999999995</v>
      </c>
      <c r="Q19" s="134">
        <f>Q12+'13'!Q13</f>
        <v>352.85289999999998</v>
      </c>
      <c r="R19" s="134">
        <f>R12+'13'!R13</f>
        <v>359.10790000000003</v>
      </c>
      <c r="S19" s="134">
        <f>S12+'13'!S13</f>
        <v>360.17080000000004</v>
      </c>
      <c r="T19" s="134">
        <f>T12+'13'!T13</f>
        <v>359.16460000000006</v>
      </c>
      <c r="U19" s="134">
        <f>U12+'13'!U13</f>
        <v>337.60160000000002</v>
      </c>
      <c r="V19" s="134">
        <f>V12+'13'!V13</f>
        <v>346.22208000000001</v>
      </c>
      <c r="W19" s="134">
        <f>W12+'13'!W13</f>
        <v>348.31245999999999</v>
      </c>
      <c r="X19" s="134">
        <f>X12+'13'!X13</f>
        <v>342.37919999999997</v>
      </c>
      <c r="Y19" s="134">
        <f>Y12+'13'!Y13</f>
        <v>331.94189999999998</v>
      </c>
      <c r="Z19" s="134">
        <f>Z12+'13'!Z13</f>
        <v>323.54420000000005</v>
      </c>
      <c r="AA19" s="134">
        <f>AA12+'13'!AA13</f>
        <v>329.37169999999998</v>
      </c>
      <c r="AB19" s="134">
        <f>AB12+'13'!AB13</f>
        <v>326.79559999999998</v>
      </c>
      <c r="AC19" s="134">
        <f>AC12+'13'!AC13</f>
        <v>333.590643</v>
      </c>
      <c r="AD19" s="134">
        <f>AD12+'13'!AD13</f>
        <v>333.60724918432004</v>
      </c>
      <c r="AE19" s="134">
        <f>AE12+'13'!AE13</f>
        <v>331.99442998636999</v>
      </c>
      <c r="AF19" s="134">
        <f>AF12+'13'!AF13</f>
        <v>312.73141400000003</v>
      </c>
      <c r="AG19" s="135">
        <f>AG12+'13'!AG13</f>
        <v>327.56478079237593</v>
      </c>
    </row>
    <row r="20" spans="1:33" x14ac:dyDescent="0.3">
      <c r="A20" s="126"/>
      <c r="B20" s="126"/>
      <c r="C20" s="126"/>
      <c r="D20" s="126"/>
      <c r="E20" s="126"/>
      <c r="F20" s="126"/>
      <c r="G20" s="126"/>
      <c r="H20" s="126"/>
      <c r="I20" s="126"/>
      <c r="J20" s="126"/>
      <c r="K20" s="126"/>
      <c r="L20" s="126"/>
      <c r="M20" s="126"/>
      <c r="N20" s="126"/>
      <c r="O20" s="126"/>
      <c r="P20" s="126"/>
      <c r="Q20" s="132"/>
      <c r="R20" s="132"/>
      <c r="S20" s="132"/>
      <c r="T20" s="132"/>
      <c r="U20" s="132"/>
      <c r="V20" s="132"/>
      <c r="W20" s="132"/>
      <c r="X20" s="132"/>
      <c r="Y20" s="132"/>
      <c r="Z20" s="132"/>
      <c r="AA20" s="132"/>
      <c r="AB20" s="132"/>
      <c r="AC20" s="132"/>
      <c r="AD20" s="132"/>
      <c r="AE20" s="132"/>
      <c r="AF20" s="132"/>
      <c r="AG20" s="136"/>
    </row>
    <row r="21" spans="1:33" x14ac:dyDescent="0.3">
      <c r="A21" s="137" t="s">
        <v>131</v>
      </c>
      <c r="B21" s="126"/>
      <c r="C21" s="126"/>
      <c r="D21" s="126"/>
      <c r="E21" s="126"/>
      <c r="F21" s="126"/>
      <c r="G21" s="126"/>
      <c r="H21" s="126"/>
      <c r="I21" s="126"/>
      <c r="J21" s="126"/>
      <c r="K21" s="126"/>
      <c r="L21" s="126"/>
      <c r="M21" s="126"/>
      <c r="N21" s="126"/>
      <c r="O21" s="126"/>
      <c r="P21" s="126"/>
      <c r="Q21" s="138"/>
      <c r="R21" s="126"/>
      <c r="S21" s="126"/>
      <c r="T21" s="126"/>
      <c r="U21" s="126"/>
      <c r="V21" s="126"/>
      <c r="W21" s="126"/>
      <c r="X21" s="126"/>
      <c r="Y21" s="126"/>
      <c r="Z21" s="126"/>
      <c r="AA21" s="126"/>
      <c r="AB21" s="126"/>
      <c r="AC21" s="126"/>
      <c r="AD21" s="126"/>
      <c r="AE21" s="126"/>
      <c r="AF21" s="126"/>
      <c r="AG21" s="136"/>
    </row>
    <row r="22" spans="1:33" x14ac:dyDescent="0.3">
      <c r="A22" s="133" t="str">
        <f>A6</f>
        <v>Idroelettrica (a)</v>
      </c>
      <c r="B22" s="139"/>
      <c r="C22" s="139"/>
      <c r="D22" s="139"/>
      <c r="E22" s="139"/>
      <c r="F22" s="139"/>
      <c r="G22" s="139"/>
      <c r="H22" s="139"/>
      <c r="I22" s="139"/>
      <c r="J22" s="139"/>
      <c r="K22" s="139"/>
      <c r="L22" s="140"/>
      <c r="M22" s="139"/>
      <c r="N22" s="139"/>
      <c r="O22" s="133"/>
      <c r="P22" s="133"/>
      <c r="Q22" s="140">
        <f>Q6*1.1</f>
        <v>47.219369999999998</v>
      </c>
      <c r="R22" s="140">
        <f t="shared" ref="R22:AC22" si="1">R6*1.1</f>
        <v>47.76794000000001</v>
      </c>
      <c r="S22" s="140">
        <f t="shared" si="1"/>
        <v>42.329319999999996</v>
      </c>
      <c r="T22" s="140">
        <f t="shared" si="1"/>
        <v>51.9497</v>
      </c>
      <c r="U22" s="140">
        <f t="shared" si="1"/>
        <v>58.786750000000005</v>
      </c>
      <c r="V22" s="140">
        <f t="shared" si="1"/>
        <v>59.847458000000003</v>
      </c>
      <c r="W22" s="140">
        <f t="shared" si="1"/>
        <v>52.532326000000005</v>
      </c>
      <c r="X22" s="140">
        <f t="shared" si="1"/>
        <v>48.239289999999997</v>
      </c>
      <c r="Y22" s="140">
        <f t="shared" si="1"/>
        <v>60.138540000000006</v>
      </c>
      <c r="Z22" s="140">
        <f t="shared" si="1"/>
        <v>66.282040000000009</v>
      </c>
      <c r="AA22" s="140">
        <f t="shared" si="1"/>
        <v>51.666340000000005</v>
      </c>
      <c r="AB22" s="140">
        <f t="shared" si="1"/>
        <v>48.682700000000004</v>
      </c>
      <c r="AC22" s="140">
        <f t="shared" si="1"/>
        <v>41.827169999999995</v>
      </c>
      <c r="AD22" s="140">
        <f>AD6*1.1</f>
        <v>55.553124000000004</v>
      </c>
      <c r="AE22" s="140">
        <f>AE6*1.1</f>
        <v>52.968850000000003</v>
      </c>
      <c r="AF22" s="140">
        <f>AF6*1.1</f>
        <v>54.44478086049206</v>
      </c>
      <c r="AG22" s="141">
        <f>AG6*1.1</f>
        <v>51.563019517005671</v>
      </c>
    </row>
    <row r="23" spans="1:33" x14ac:dyDescent="0.3">
      <c r="A23" s="133" t="str">
        <f>A8</f>
        <v>Termoelettrica (b)</v>
      </c>
      <c r="B23" s="133"/>
      <c r="C23" s="133"/>
      <c r="D23" s="133"/>
      <c r="E23" s="133"/>
      <c r="F23" s="133"/>
      <c r="G23" s="133"/>
      <c r="H23" s="133"/>
      <c r="I23" s="133"/>
      <c r="J23" s="133"/>
      <c r="K23" s="133"/>
      <c r="L23" s="140"/>
      <c r="M23" s="133"/>
      <c r="N23" s="133"/>
      <c r="O23" s="133"/>
      <c r="P23" s="133"/>
      <c r="Q23" s="140">
        <f>Q8/'23'!B18</f>
        <v>624.52048749073936</v>
      </c>
      <c r="R23" s="140">
        <f>R8/'23'!C18</f>
        <v>641.20600917517083</v>
      </c>
      <c r="S23" s="140">
        <f>S8/'23'!D18</f>
        <v>642.91534001689035</v>
      </c>
      <c r="T23" s="140">
        <f>T8/'23'!E18</f>
        <v>624.41539219271908</v>
      </c>
      <c r="U23" s="140">
        <f>U8/'23'!F18</f>
        <v>545.21515863885043</v>
      </c>
      <c r="V23" s="140">
        <f>V8/'23'!G18</f>
        <v>557.35560644003704</v>
      </c>
      <c r="W23" s="140">
        <f>W8/'23'!H18</f>
        <v>556.3771030684735</v>
      </c>
      <c r="X23" s="140">
        <f>X8/'23'!I18</f>
        <v>532.93242320646891</v>
      </c>
      <c r="Y23" s="140">
        <f>Y8/'23'!J18</f>
        <v>479.84946456956936</v>
      </c>
      <c r="Z23" s="140">
        <f>Z8/'23'!K18</f>
        <v>447.11226043700384</v>
      </c>
      <c r="AA23" s="140">
        <f>AA8/'23'!L18</f>
        <v>470.64854881814455</v>
      </c>
      <c r="AB23" s="140">
        <f>AB8/'23'!M18</f>
        <v>477.26812480741773</v>
      </c>
      <c r="AC23" s="140">
        <f>AC8/'23'!N18</f>
        <v>490.51576330153023</v>
      </c>
      <c r="AD23" s="140">
        <f>AD8/'23'!O18</f>
        <v>456.25292436203949</v>
      </c>
      <c r="AE23" s="140">
        <f>AE8/'23'!P18</f>
        <v>456.20687742042071</v>
      </c>
      <c r="AF23" s="140">
        <f>AF8/'23'!Q18</f>
        <v>425.19304224807973</v>
      </c>
      <c r="AG23" s="141">
        <f>AG8/'23'!R18</f>
        <v>435.80417946058571</v>
      </c>
    </row>
    <row r="24" spans="1:33" x14ac:dyDescent="0.3">
      <c r="A24" s="133" t="str">
        <f>A10</f>
        <v>Geotermica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40"/>
      <c r="M24" s="133"/>
      <c r="N24" s="133"/>
      <c r="O24" s="133"/>
      <c r="P24" s="133"/>
      <c r="Q24" s="140">
        <f>Q10*1.1</f>
        <v>5.8569500000000003</v>
      </c>
      <c r="R24" s="140">
        <f t="shared" ref="R24:AG25" si="2">R10*1.1</f>
        <v>6.0801399999999992</v>
      </c>
      <c r="S24" s="140">
        <f t="shared" si="2"/>
        <v>6.1260100000000008</v>
      </c>
      <c r="T24" s="140">
        <f t="shared" si="2"/>
        <v>6.07233</v>
      </c>
      <c r="U24" s="140">
        <f t="shared" si="2"/>
        <v>5.8759800000000002</v>
      </c>
      <c r="V24" s="140">
        <f t="shared" si="2"/>
        <v>5.9134900000000004</v>
      </c>
      <c r="W24" s="140">
        <f t="shared" si="2"/>
        <v>6.2197300000000002</v>
      </c>
      <c r="X24" s="140">
        <f t="shared" si="2"/>
        <v>6.1508700000000003</v>
      </c>
      <c r="Y24" s="140">
        <f t="shared" si="2"/>
        <v>6.2251200000000004</v>
      </c>
      <c r="Z24" s="140">
        <f t="shared" si="2"/>
        <v>6.5079300000000009</v>
      </c>
      <c r="AA24" s="140">
        <f t="shared" si="2"/>
        <v>6.8035000000000005</v>
      </c>
      <c r="AB24" s="140">
        <f t="shared" si="2"/>
        <v>6.9174600000000011</v>
      </c>
      <c r="AC24" s="140">
        <f t="shared" si="2"/>
        <v>6.8213200000000009</v>
      </c>
      <c r="AD24" s="140">
        <f t="shared" si="2"/>
        <v>6.7159399999999998</v>
      </c>
      <c r="AE24" s="140">
        <f t="shared" si="2"/>
        <v>6.6823899999999998</v>
      </c>
      <c r="AF24" s="140">
        <f t="shared" si="2"/>
        <v>6.6287232000000014</v>
      </c>
      <c r="AG24" s="141">
        <f t="shared" si="2"/>
        <v>6.4758267567256951</v>
      </c>
    </row>
    <row r="25" spans="1:33" x14ac:dyDescent="0.3">
      <c r="A25" s="133" t="str">
        <f>A11</f>
        <v>Eolica e fotovoltaica</v>
      </c>
      <c r="B25" s="133"/>
      <c r="C25" s="133"/>
      <c r="D25" s="133"/>
      <c r="E25" s="133"/>
      <c r="F25" s="133"/>
      <c r="G25" s="133"/>
      <c r="H25" s="133"/>
      <c r="I25" s="133"/>
      <c r="J25" s="133"/>
      <c r="K25" s="133"/>
      <c r="L25" s="140"/>
      <c r="M25" s="133"/>
      <c r="N25" s="133"/>
      <c r="O25" s="133"/>
      <c r="P25" s="133"/>
      <c r="Q25" s="140">
        <f>Q11*1.1</f>
        <v>2.6118400000000004</v>
      </c>
      <c r="R25" s="140">
        <f t="shared" si="2"/>
        <v>3.3062700000000005</v>
      </c>
      <c r="S25" s="140">
        <f t="shared" si="2"/>
        <v>4.4807400000000008</v>
      </c>
      <c r="T25" s="140">
        <f t="shared" si="2"/>
        <v>5.5597300000000009</v>
      </c>
      <c r="U25" s="140">
        <f t="shared" si="2"/>
        <v>7.9413400000000003</v>
      </c>
      <c r="V25" s="140">
        <f t="shared" si="2"/>
        <v>12.134760000000002</v>
      </c>
      <c r="W25" s="140">
        <f t="shared" si="2"/>
        <v>22.717309999999998</v>
      </c>
      <c r="X25" s="140">
        <f t="shared" si="2"/>
        <v>35.495680000000007</v>
      </c>
      <c r="Y25" s="140">
        <f t="shared" si="2"/>
        <v>40.134160000000001</v>
      </c>
      <c r="Z25" s="140">
        <f t="shared" si="2"/>
        <v>41.233170000000001</v>
      </c>
      <c r="AA25" s="140">
        <f t="shared" si="2"/>
        <v>41.564709999999998</v>
      </c>
      <c r="AB25" s="140">
        <f t="shared" si="2"/>
        <v>43.772300000000001</v>
      </c>
      <c r="AC25" s="140">
        <f t="shared" si="2"/>
        <v>46.33156000000001</v>
      </c>
      <c r="AD25" s="140">
        <f t="shared" si="2"/>
        <v>44.407220000000002</v>
      </c>
      <c r="AE25" s="140">
        <f t="shared" si="2"/>
        <v>48.279990000000005</v>
      </c>
      <c r="AF25" s="140">
        <f t="shared" si="2"/>
        <v>48.073367099999999</v>
      </c>
      <c r="AG25" s="141">
        <f t="shared" si="2"/>
        <v>50.901027423979649</v>
      </c>
    </row>
    <row r="26" spans="1:33" x14ac:dyDescent="0.3">
      <c r="A26" s="140" t="str">
        <f>'13'!A13</f>
        <v>Saldo import/export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40"/>
      <c r="M26" s="133"/>
      <c r="N26" s="133"/>
      <c r="O26" s="133"/>
      <c r="P26" s="133"/>
      <c r="Q26" s="140">
        <f>'13'!Q13*1.1</f>
        <v>54.070500000000003</v>
      </c>
      <c r="R26" s="140">
        <f>'13'!R13*1.1</f>
        <v>49.483500000000006</v>
      </c>
      <c r="S26" s="140">
        <f>'13'!S13*1.1</f>
        <v>50.911300000000004</v>
      </c>
      <c r="T26" s="140">
        <f>'13'!T13*1.1</f>
        <v>44.038499999999999</v>
      </c>
      <c r="U26" s="140">
        <f>'13'!U13*1.1</f>
        <v>49.454900000000009</v>
      </c>
      <c r="V26" s="140">
        <f>'13'!V13*1.1</f>
        <v>48.576000000000001</v>
      </c>
      <c r="W26" s="140">
        <f>'13'!W13*1.1</f>
        <v>50.305200000000006</v>
      </c>
      <c r="X26" s="140">
        <f>'13'!X13*1.1</f>
        <v>47.413300000000007</v>
      </c>
      <c r="Y26" s="140">
        <f>'13'!Y13*1.1</f>
        <v>46.351800000000004</v>
      </c>
      <c r="Z26" s="140">
        <f>'13'!Z13*1.1</f>
        <v>48.087600000000002</v>
      </c>
      <c r="AA26" s="140">
        <f>'13'!AA13*1.1</f>
        <v>51.015800000000006</v>
      </c>
      <c r="AB26" s="140">
        <f>'13'!AB13*1.1</f>
        <v>40.729700000000001</v>
      </c>
      <c r="AC26" s="140">
        <f>'13'!AC13*1.1</f>
        <v>41.536715000000001</v>
      </c>
      <c r="AD26" s="140">
        <f>'13'!AD13*1.1</f>
        <v>48.2886679</v>
      </c>
      <c r="AE26" s="140">
        <f>'13'!AE13*1.1</f>
        <v>41.955320000000007</v>
      </c>
      <c r="AF26" s="140">
        <f>'13'!AF13*1.1</f>
        <v>35.420440000000006</v>
      </c>
      <c r="AG26" s="141">
        <f>'13'!AG13*1.1</f>
        <v>47.072300000000006</v>
      </c>
    </row>
    <row r="27" spans="1:33" x14ac:dyDescent="0.3">
      <c r="A27" s="133" t="s">
        <v>132</v>
      </c>
      <c r="B27" s="133"/>
      <c r="C27" s="133"/>
      <c r="D27" s="133"/>
      <c r="E27" s="133"/>
      <c r="F27" s="133"/>
      <c r="G27" s="133"/>
      <c r="H27" s="133"/>
      <c r="I27" s="133"/>
      <c r="J27" s="133"/>
      <c r="K27" s="133"/>
      <c r="L27" s="140"/>
      <c r="M27" s="133"/>
      <c r="N27" s="133"/>
      <c r="O27" s="133"/>
      <c r="P27" s="133"/>
      <c r="Q27" s="140">
        <f>SUM(Q22:Q26)</f>
        <v>734.27914749073943</v>
      </c>
      <c r="R27" s="140">
        <f t="shared" ref="R27:AD27" si="3">SUM(R22:R26)</f>
        <v>747.84385917517102</v>
      </c>
      <c r="S27" s="140">
        <f t="shared" si="3"/>
        <v>746.7627100168902</v>
      </c>
      <c r="T27" s="140">
        <f t="shared" si="3"/>
        <v>732.035652192719</v>
      </c>
      <c r="U27" s="140">
        <f t="shared" si="3"/>
        <v>667.27412863885047</v>
      </c>
      <c r="V27" s="140">
        <f t="shared" si="3"/>
        <v>683.82731444003707</v>
      </c>
      <c r="W27" s="140">
        <f t="shared" si="3"/>
        <v>688.15166906847355</v>
      </c>
      <c r="X27" s="140">
        <f t="shared" si="3"/>
        <v>670.23156320646899</v>
      </c>
      <c r="Y27" s="140">
        <f t="shared" si="3"/>
        <v>632.69908456956932</v>
      </c>
      <c r="Z27" s="140">
        <f t="shared" si="3"/>
        <v>609.22300043700375</v>
      </c>
      <c r="AA27" s="140">
        <f t="shared" si="3"/>
        <v>621.69889881814458</v>
      </c>
      <c r="AB27" s="140">
        <f t="shared" si="3"/>
        <v>617.37028480741765</v>
      </c>
      <c r="AC27" s="140">
        <f t="shared" si="3"/>
        <v>627.03252830153019</v>
      </c>
      <c r="AD27" s="140">
        <f t="shared" si="3"/>
        <v>611.21787626203957</v>
      </c>
      <c r="AE27" s="140">
        <f>SUM(AE22:AE26)</f>
        <v>606.09342742042077</v>
      </c>
      <c r="AF27" s="140">
        <f>SUM(AF22:AF26)</f>
        <v>569.76035340857186</v>
      </c>
      <c r="AG27" s="141">
        <f>SUM(AG22:AG26)</f>
        <v>591.81635315829669</v>
      </c>
    </row>
    <row r="28" spans="1:33" x14ac:dyDescent="0.3">
      <c r="A28" s="133"/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40"/>
      <c r="M28" s="133"/>
      <c r="N28" s="133"/>
      <c r="O28" s="133"/>
      <c r="P28" s="133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1"/>
    </row>
    <row r="29" spans="1:33" x14ac:dyDescent="0.3">
      <c r="A29" s="133" t="s">
        <v>133</v>
      </c>
      <c r="B29" s="133"/>
      <c r="C29" s="133"/>
      <c r="D29" s="133"/>
      <c r="E29" s="133"/>
      <c r="F29" s="133"/>
      <c r="G29" s="133"/>
      <c r="H29" s="133"/>
      <c r="I29" s="133"/>
      <c r="J29" s="133"/>
      <c r="K29" s="139"/>
      <c r="L29" s="142"/>
      <c r="M29" s="133"/>
      <c r="N29" s="133"/>
      <c r="O29" s="133"/>
      <c r="P29" s="133"/>
      <c r="Q29" s="142">
        <f>Q19/Q27</f>
        <v>0.48054326642096301</v>
      </c>
      <c r="R29" s="142">
        <f t="shared" ref="R29:AC29" si="4">R19/R27</f>
        <v>0.48019101259462837</v>
      </c>
      <c r="S29" s="142">
        <f t="shared" si="4"/>
        <v>0.48230956791060675</v>
      </c>
      <c r="T29" s="142">
        <f t="shared" si="4"/>
        <v>0.49063812523907618</v>
      </c>
      <c r="U29" s="142">
        <f t="shared" si="4"/>
        <v>0.50594138976834291</v>
      </c>
      <c r="V29" s="142">
        <f t="shared" si="4"/>
        <v>0.50630045435302551</v>
      </c>
      <c r="W29" s="142">
        <f t="shared" si="4"/>
        <v>0.50615652864941563</v>
      </c>
      <c r="X29" s="142">
        <f t="shared" si="4"/>
        <v>0.51083717747044977</v>
      </c>
      <c r="Y29" s="142">
        <f t="shared" si="4"/>
        <v>0.52464419199503498</v>
      </c>
      <c r="Z29" s="142">
        <f t="shared" si="4"/>
        <v>0.5310767974418521</v>
      </c>
      <c r="AA29" s="142">
        <f t="shared" si="4"/>
        <v>0.52979296026764511</v>
      </c>
      <c r="AB29" s="142">
        <f t="shared" si="4"/>
        <v>0.52933483849476259</v>
      </c>
      <c r="AC29" s="142">
        <f t="shared" si="4"/>
        <v>0.5320148922793706</v>
      </c>
      <c r="AD29" s="142">
        <f>AD19/AD27</f>
        <v>0.54580741522896314</v>
      </c>
      <c r="AE29" s="142">
        <f>AE19/AE27</f>
        <v>0.5477611453391984</v>
      </c>
      <c r="AF29" s="142">
        <f>AF19/AF27</f>
        <v>0.54888237156042019</v>
      </c>
      <c r="AG29" s="143">
        <f>AG19/AG27</f>
        <v>0.55349058714631394</v>
      </c>
    </row>
    <row r="30" spans="1:33" x14ac:dyDescent="0.3">
      <c r="A30" s="133" t="s">
        <v>134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9"/>
      <c r="L30" s="142"/>
      <c r="M30" s="133"/>
      <c r="N30" s="133"/>
      <c r="O30" s="133"/>
      <c r="P30" s="133"/>
      <c r="Q30" s="142">
        <f>Q12/SUM(Q22:Q25)</f>
        <v>0.44647756408320971</v>
      </c>
      <c r="R30" s="142">
        <f t="shared" ref="R30:AC30" si="5">R12/SUM(R22:R25)</f>
        <v>0.44980058772380582</v>
      </c>
      <c r="S30" s="142">
        <f t="shared" si="5"/>
        <v>0.45108452103643953</v>
      </c>
      <c r="T30" s="142">
        <f t="shared" si="5"/>
        <v>0.46385308279678278</v>
      </c>
      <c r="U30" s="142">
        <f t="shared" si="5"/>
        <v>0.47367026863947909</v>
      </c>
      <c r="V30" s="142">
        <f t="shared" si="5"/>
        <v>0.47550012590884994</v>
      </c>
      <c r="W30" s="142">
        <f t="shared" si="5"/>
        <v>0.47437820019901622</v>
      </c>
      <c r="X30" s="142">
        <f t="shared" si="5"/>
        <v>0.48051930664208486</v>
      </c>
      <c r="Y30" s="142">
        <f t="shared" si="5"/>
        <v>0.49425299242707615</v>
      </c>
      <c r="Z30" s="142">
        <f t="shared" si="5"/>
        <v>0.49868213586609228</v>
      </c>
      <c r="AA30" s="142">
        <f t="shared" si="5"/>
        <v>0.49588589636886993</v>
      </c>
      <c r="AB30" s="142">
        <f t="shared" si="5"/>
        <v>0.50251162966057072</v>
      </c>
      <c r="AC30" s="142">
        <f t="shared" si="5"/>
        <v>0.50526406214906205</v>
      </c>
      <c r="AD30" s="142">
        <f>AD12/SUM(AD22:AD25)</f>
        <v>0.51464456965608063</v>
      </c>
      <c r="AE30" s="142">
        <f>AE12/SUM(AE22:AE25)</f>
        <v>0.52088881449623026</v>
      </c>
      <c r="AF30" s="142">
        <f>AF12/SUM(AF22:AF25)</f>
        <v>0.52500478994818756</v>
      </c>
      <c r="AG30" s="143">
        <f>AG12/SUM(AG22:AG25)</f>
        <v>0.52276253249821958</v>
      </c>
    </row>
    <row r="31" spans="1:33" x14ac:dyDescent="0.3">
      <c r="A31" s="133" t="s">
        <v>135</v>
      </c>
      <c r="B31" s="133"/>
      <c r="C31" s="133"/>
      <c r="D31" s="133"/>
      <c r="E31" s="133"/>
      <c r="F31" s="133"/>
      <c r="G31" s="133"/>
      <c r="H31" s="133"/>
      <c r="I31" s="133"/>
      <c r="J31" s="133"/>
      <c r="K31" s="139"/>
      <c r="L31" s="142"/>
      <c r="M31" s="133"/>
      <c r="N31" s="133"/>
      <c r="O31" s="133"/>
      <c r="P31" s="133"/>
      <c r="Q31" s="142">
        <f>'23'!B16</f>
        <v>0.4199199116734747</v>
      </c>
      <c r="R31" s="142">
        <f>'23'!C16</f>
        <v>0.4241959683566775</v>
      </c>
      <c r="S31" s="142">
        <f>'23'!D16</f>
        <v>0.43100011421503026</v>
      </c>
      <c r="T31" s="142">
        <f>'23'!E16</f>
        <v>0.43624821301825734</v>
      </c>
      <c r="U31" s="142">
        <f>'23'!F16</f>
        <v>0.42714616386437421</v>
      </c>
      <c r="V31" s="142">
        <f>'23'!G16</f>
        <v>0.4305831284485328</v>
      </c>
      <c r="W31" s="142">
        <f>'23'!H16</f>
        <v>0.43143262812794042</v>
      </c>
      <c r="X31" s="142">
        <f>'23'!I16</f>
        <v>0.42398679874703415</v>
      </c>
      <c r="Y31" s="142">
        <f>'23'!J16</f>
        <v>0.41239579273812249</v>
      </c>
      <c r="Z31" s="142">
        <f>'23'!K16</f>
        <v>0.40349377187188434</v>
      </c>
      <c r="AA31" s="142">
        <f>'23'!L16</f>
        <v>0.41743171657777883</v>
      </c>
      <c r="AB31" s="142">
        <f>'23'!M16</f>
        <v>0.42972554861628376</v>
      </c>
      <c r="AC31" s="142">
        <f>'23'!N16</f>
        <v>0.44384798946107612</v>
      </c>
      <c r="AD31" s="142">
        <f>'23'!O16</f>
        <v>0.44023234484867019</v>
      </c>
      <c r="AE31" s="142">
        <f>'23'!P16</f>
        <v>0.45488426291248996</v>
      </c>
      <c r="AF31" s="142">
        <f>'23'!Q16</f>
        <v>0.45676586081983572</v>
      </c>
      <c r="AG31" s="143">
        <f>'23'!R16</f>
        <v>0.46115483186044492</v>
      </c>
    </row>
    <row r="32" spans="1:33" x14ac:dyDescent="0.3">
      <c r="A32" s="126"/>
      <c r="B32" s="126"/>
      <c r="C32" s="126"/>
      <c r="D32" s="126"/>
      <c r="E32" s="126"/>
      <c r="F32" s="126"/>
      <c r="G32" s="126"/>
      <c r="H32" s="126"/>
      <c r="I32" s="126"/>
      <c r="J32" s="126"/>
      <c r="K32" s="126"/>
      <c r="L32" s="126"/>
      <c r="M32" s="126"/>
      <c r="N32" s="126"/>
      <c r="O32" s="126"/>
      <c r="P32" s="126"/>
      <c r="Q32" s="126"/>
      <c r="R32" s="126"/>
      <c r="S32" s="126"/>
      <c r="T32" s="126"/>
      <c r="U32" s="126"/>
      <c r="V32" s="126"/>
      <c r="W32" s="126"/>
      <c r="X32" s="126"/>
      <c r="Y32" s="126"/>
      <c r="Z32" s="144"/>
      <c r="AA32" s="144"/>
      <c r="AB32" s="144"/>
      <c r="AC32" s="144"/>
      <c r="AD32" s="144"/>
      <c r="AE32" s="131"/>
      <c r="AF32" s="131"/>
      <c r="AG32" s="126"/>
    </row>
    <row r="33" spans="1:33" x14ac:dyDescent="0.3">
      <c r="A33" s="126"/>
      <c r="B33" s="126"/>
      <c r="C33" s="126"/>
      <c r="D33" s="126"/>
      <c r="E33" s="126"/>
      <c r="F33" s="126"/>
      <c r="G33" s="126"/>
      <c r="H33" s="126"/>
      <c r="I33" s="126"/>
      <c r="J33" s="126"/>
      <c r="K33" s="126"/>
      <c r="L33" s="126"/>
      <c r="M33" s="126"/>
      <c r="N33" s="126"/>
      <c r="O33" s="126"/>
      <c r="P33" s="126"/>
      <c r="Q33" s="126"/>
      <c r="R33" s="126"/>
      <c r="S33" s="126"/>
      <c r="T33" s="126"/>
      <c r="U33" s="126"/>
      <c r="V33" s="126"/>
      <c r="W33" s="126"/>
      <c r="X33" s="126"/>
      <c r="Y33" s="126"/>
      <c r="Z33" s="144"/>
      <c r="AA33" s="144"/>
      <c r="AB33" s="144"/>
      <c r="AC33" s="144"/>
      <c r="AD33" s="144"/>
      <c r="AE33" s="131"/>
      <c r="AF33" s="131"/>
      <c r="AG33" s="126"/>
    </row>
    <row r="34" spans="1:33" x14ac:dyDescent="0.3">
      <c r="A34" s="126"/>
      <c r="B34" s="126"/>
      <c r="C34" s="126"/>
      <c r="D34" s="126"/>
      <c r="E34" s="126"/>
      <c r="F34" s="126"/>
      <c r="G34" s="126"/>
      <c r="H34" s="126"/>
      <c r="I34" s="126"/>
      <c r="J34" s="126"/>
      <c r="K34" s="126"/>
      <c r="L34" s="126"/>
      <c r="M34" s="126"/>
      <c r="N34" s="126"/>
      <c r="O34" s="126"/>
      <c r="P34" s="126"/>
      <c r="Q34" s="126"/>
      <c r="R34" s="126"/>
      <c r="S34" s="126"/>
      <c r="T34" s="126"/>
      <c r="U34" s="126"/>
      <c r="V34" s="126"/>
      <c r="W34" s="126"/>
      <c r="X34" s="126"/>
      <c r="Y34" s="126"/>
      <c r="Z34" s="144"/>
      <c r="AA34" s="144"/>
      <c r="AB34" s="144"/>
      <c r="AC34" s="144"/>
      <c r="AD34" s="144"/>
      <c r="AE34" s="131"/>
      <c r="AF34" s="131"/>
      <c r="AG34" s="126"/>
    </row>
    <row r="35" spans="1:33" x14ac:dyDescent="0.3">
      <c r="A35" s="126"/>
      <c r="B35" s="126"/>
      <c r="C35" s="126"/>
      <c r="D35" s="126"/>
      <c r="E35" s="126"/>
      <c r="F35" s="126"/>
      <c r="G35" s="126"/>
      <c r="H35" s="126"/>
      <c r="I35" s="126"/>
      <c r="J35" s="126"/>
      <c r="K35" s="126"/>
      <c r="L35" s="126"/>
      <c r="M35" s="126"/>
      <c r="N35" s="126"/>
      <c r="O35" s="126"/>
      <c r="P35" s="126"/>
      <c r="Q35" s="126"/>
      <c r="R35" s="126"/>
      <c r="S35" s="126"/>
      <c r="T35" s="126"/>
      <c r="U35" s="126"/>
      <c r="V35" s="126"/>
      <c r="W35" s="126"/>
      <c r="X35" s="126"/>
      <c r="Y35" s="126"/>
      <c r="Z35" s="144"/>
      <c r="AA35" s="144"/>
      <c r="AB35" s="144"/>
      <c r="AC35" s="144"/>
      <c r="AD35" s="144"/>
      <c r="AE35" s="131"/>
      <c r="AF35" s="131"/>
      <c r="AG35" s="126"/>
    </row>
    <row r="36" spans="1:33" x14ac:dyDescent="0.3">
      <c r="AE36" s="131"/>
      <c r="AF36" s="131"/>
    </row>
  </sheetData>
  <mergeCells count="1">
    <mergeCell ref="A4:A5"/>
  </mergeCells>
  <hyperlinks>
    <hyperlink ref="A1" location="Indice!A1" display="Torna indietro" xr:uid="{833D1062-0873-4283-9DA4-5471F4D58A27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26</vt:i4>
      </vt:variant>
    </vt:vector>
  </HeadingPairs>
  <TitlesOfParts>
    <vt:vector size="26" baseType="lpstr">
      <vt:lpstr>Indice</vt:lpstr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</dc:creator>
  <cp:lastModifiedBy>Antonio</cp:lastModifiedBy>
  <dcterms:created xsi:type="dcterms:W3CDTF">2022-02-02T11:35:24Z</dcterms:created>
  <dcterms:modified xsi:type="dcterms:W3CDTF">2022-02-02T11:39:32Z</dcterms:modified>
</cp:coreProperties>
</file>